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matsumura.risa\Downloads\"/>
    </mc:Choice>
  </mc:AlternateContent>
  <xr:revisionPtr revIDLastSave="0" documentId="13_ncr:1_{72064D80-488E-4AE0-8A44-5B1B35F53B32}" xr6:coauthVersionLast="47" xr6:coauthVersionMax="47" xr10:uidLastSave="{00000000-0000-0000-0000-000000000000}"/>
  <bookViews>
    <workbookView xWindow="-110" yWindow="-110" windowWidth="19420" windowHeight="10300" xr2:uid="{A317CCE9-78B2-483A-A126-4D9CC61B11BD}"/>
  </bookViews>
  <sheets>
    <sheet name="経費計算書" sheetId="26" r:id="rId1"/>
    <sheet name="経費計算書_記載例" sheetId="28" r:id="rId2"/>
    <sheet name="交付申請書転記" sheetId="30" state="hidden" r:id="rId3"/>
    <sheet name="支出実績報告書" sheetId="29" state="hidden" r:id="rId4"/>
    <sheet name="GS記入例" sheetId="27" state="hidden" r:id="rId5"/>
    <sheet name="計算書 Old" sheetId="22" state="hidden" r:id="rId6"/>
    <sheet name="実績報告 Old" sheetId="24" state="hidden" r:id="rId7"/>
  </sheets>
  <externalReferences>
    <externalReference r:id="rId8"/>
  </externalReferences>
  <definedNames>
    <definedName name="BUCODE" localSheetId="0">[1]Report!#REF!</definedName>
    <definedName name="BUCODE" localSheetId="1">[1]Report!#REF!</definedName>
    <definedName name="BUCODE" localSheetId="5">[1]Report!#REF!</definedName>
    <definedName name="BUCODE" localSheetId="3">[1]Report!#REF!</definedName>
    <definedName name="BUCODE" localSheetId="6">[1]Report!#REF!</definedName>
    <definedName name="BUCODE">[1]Report!#REF!</definedName>
    <definedName name="DEPAT" localSheetId="0">[1]Report!#REF!</definedName>
    <definedName name="DEPAT" localSheetId="1">[1]Report!#REF!</definedName>
    <definedName name="DEPAT" localSheetId="5">[1]Report!#REF!</definedName>
    <definedName name="DEPAT" localSheetId="3">[1]Report!#REF!</definedName>
    <definedName name="DEPAT" localSheetId="6">[1]Report!#REF!</definedName>
    <definedName name="DEPAT">[1]Report!#REF!</definedName>
    <definedName name="LEDGER" localSheetId="0">[1]Report!#REF!</definedName>
    <definedName name="LEDGER" localSheetId="1">[1]Report!#REF!</definedName>
    <definedName name="LEDGER" localSheetId="5">[1]Report!#REF!</definedName>
    <definedName name="LEDGER" localSheetId="3">[1]Report!#REF!</definedName>
    <definedName name="LEDGER" localSheetId="6">[1]Report!#REF!</definedName>
    <definedName name="LEDGER">[1]Report!#REF!</definedName>
    <definedName name="PERIOD" localSheetId="0">[1]Report!#REF!</definedName>
    <definedName name="PERIOD" localSheetId="1">[1]Report!#REF!</definedName>
    <definedName name="PERIOD" localSheetId="5">[1]Report!#REF!</definedName>
    <definedName name="PERIOD" localSheetId="3">[1]Report!#REF!</definedName>
    <definedName name="PERIOD" localSheetId="6">[1]Report!#REF!</definedName>
    <definedName name="PERIOD">[1]Report!#REF!</definedName>
    <definedName name="_xlnm.Print_Area" localSheetId="0">経費計算書!$A$1:$E$33</definedName>
    <definedName name="_xlnm.Print_Area" localSheetId="1">経費計算書_記載例!$A$1:$E$33</definedName>
    <definedName name="_xlnm.Print_Area" localSheetId="5">'計算書 Old'!$A$2:$I$23</definedName>
    <definedName name="_xlnm.Print_Area" localSheetId="3">支出実績報告書!$A$1:$X$32</definedName>
    <definedName name="_xlnm.Print_Area" localSheetId="6">'実績報告 Old'!$A$2:$N$53</definedName>
    <definedName name="YEAR" localSheetId="0">[1]Report!#REF!</definedName>
    <definedName name="YEAR" localSheetId="1">[1]Report!#REF!</definedName>
    <definedName name="YEAR" localSheetId="5">[1]Report!#REF!</definedName>
    <definedName name="YEAR" localSheetId="3">[1]Report!#REF!</definedName>
    <definedName name="YEAR" localSheetId="6">[1]Report!#REF!</definedName>
    <definedName name="YEAR">[1]Report!#REF!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8" l="1"/>
  <c r="C30" i="28" s="1"/>
  <c r="B10" i="28"/>
  <c r="B13" i="28"/>
  <c r="B20" i="26"/>
  <c r="B10" i="26"/>
  <c r="B20" i="28"/>
  <c r="S19" i="29"/>
  <c r="Q19" i="29"/>
  <c r="O19" i="29"/>
  <c r="M19" i="29"/>
  <c r="K19" i="29"/>
  <c r="I19" i="29"/>
  <c r="U18" i="29"/>
  <c r="S18" i="29"/>
  <c r="K18" i="29"/>
  <c r="U16" i="29"/>
  <c r="S16" i="29"/>
  <c r="U15" i="29"/>
  <c r="S15" i="29"/>
  <c r="S14" i="29"/>
  <c r="U14" i="29"/>
  <c r="M13" i="29"/>
  <c r="O12" i="29"/>
  <c r="S20" i="29"/>
  <c r="Q20" i="29"/>
  <c r="Q14" i="29"/>
  <c r="O20" i="29"/>
  <c r="O14" i="29"/>
  <c r="M20" i="29"/>
  <c r="M14" i="29"/>
  <c r="K20" i="29"/>
  <c r="K14" i="29"/>
  <c r="I20" i="29"/>
  <c r="I14" i="29"/>
  <c r="I15" i="29"/>
  <c r="Q22" i="29"/>
  <c r="Q17" i="29"/>
  <c r="O22" i="29"/>
  <c r="O17" i="29"/>
  <c r="M22" i="29"/>
  <c r="M17" i="29"/>
  <c r="K22" i="29"/>
  <c r="K17" i="29"/>
  <c r="I22" i="29"/>
  <c r="I17" i="29"/>
  <c r="Q18" i="29"/>
  <c r="O18" i="29"/>
  <c r="M18" i="29"/>
  <c r="I18" i="29"/>
  <c r="Q16" i="29"/>
  <c r="O16" i="29"/>
  <c r="M16" i="29"/>
  <c r="K16" i="29"/>
  <c r="I16" i="29"/>
  <c r="Q15" i="29"/>
  <c r="O15" i="29"/>
  <c r="M15" i="29"/>
  <c r="K15" i="29"/>
  <c r="L18" i="24"/>
  <c r="S12" i="29"/>
  <c r="Q12" i="29"/>
  <c r="M12" i="29"/>
  <c r="U13" i="29"/>
  <c r="S13" i="29"/>
  <c r="Q13" i="29"/>
  <c r="O13" i="29"/>
  <c r="K13" i="29"/>
  <c r="I13" i="29"/>
  <c r="L13" i="24"/>
  <c r="E12" i="29"/>
  <c r="E7" i="26"/>
  <c r="G21" i="29"/>
  <c r="L8" i="24"/>
  <c r="H22" i="29"/>
  <c r="H20" i="29"/>
  <c r="G20" i="29"/>
  <c r="H19" i="29"/>
  <c r="G19" i="29"/>
  <c r="H18" i="29"/>
  <c r="G18" i="29"/>
  <c r="H17" i="29"/>
  <c r="G17" i="29"/>
  <c r="H16" i="29"/>
  <c r="G16" i="29"/>
  <c r="H15" i="29"/>
  <c r="G15" i="29"/>
  <c r="H14" i="29"/>
  <c r="G14" i="29"/>
  <c r="H13" i="29"/>
  <c r="G13" i="29"/>
  <c r="H12" i="29"/>
  <c r="G12" i="29"/>
  <c r="E22" i="29"/>
  <c r="E13" i="29"/>
  <c r="E14" i="29"/>
  <c r="E15" i="29"/>
  <c r="E16" i="29"/>
  <c r="E17" i="29"/>
  <c r="E18" i="29"/>
  <c r="E19" i="29"/>
  <c r="E20" i="29"/>
  <c r="C22" i="29"/>
  <c r="B22" i="29"/>
  <c r="C7" i="29"/>
  <c r="D7" i="29"/>
  <c r="B7" i="29"/>
  <c r="Y1" i="29" s="1"/>
  <c r="B13" i="29"/>
  <c r="C13" i="29"/>
  <c r="B14" i="29"/>
  <c r="C14" i="29"/>
  <c r="B15" i="29"/>
  <c r="C15" i="29"/>
  <c r="B16" i="29"/>
  <c r="C16" i="29"/>
  <c r="B17" i="29"/>
  <c r="C17" i="29"/>
  <c r="B18" i="29"/>
  <c r="C18" i="29"/>
  <c r="B19" i="29"/>
  <c r="C19" i="29"/>
  <c r="B20" i="29"/>
  <c r="C20" i="29"/>
  <c r="C12" i="29"/>
  <c r="B12" i="29"/>
  <c r="B3" i="29"/>
  <c r="E7" i="29"/>
  <c r="F7" i="28"/>
  <c r="E7" i="28"/>
  <c r="D12" i="29"/>
  <c r="E32" i="27"/>
  <c r="G32" i="27" s="1"/>
  <c r="E14" i="27" s="1"/>
  <c r="D40" i="27" s="1"/>
  <c r="D32" i="27"/>
  <c r="D39" i="27" s="1"/>
  <c r="P28" i="27"/>
  <c r="O28" i="27"/>
  <c r="P27" i="27"/>
  <c r="O27" i="27"/>
  <c r="P26" i="27"/>
  <c r="O26" i="27"/>
  <c r="P25" i="27"/>
  <c r="O25" i="27"/>
  <c r="P24" i="27"/>
  <c r="O24" i="27"/>
  <c r="P23" i="27"/>
  <c r="O23" i="27"/>
  <c r="P22" i="27"/>
  <c r="O22" i="27"/>
  <c r="P21" i="27"/>
  <c r="O21" i="27"/>
  <c r="P20" i="27"/>
  <c r="O20" i="27"/>
  <c r="P19" i="27"/>
  <c r="O19" i="27"/>
  <c r="P18" i="27"/>
  <c r="O18" i="27"/>
  <c r="C33" i="28" l="1"/>
  <c r="C32" i="28"/>
  <c r="B32" i="28"/>
  <c r="B33" i="28"/>
  <c r="D33" i="28" s="1"/>
  <c r="B22" i="28"/>
  <c r="B24" i="28" s="1"/>
  <c r="C24" i="28" s="1"/>
  <c r="C29" i="26"/>
  <c r="B22" i="26"/>
  <c r="G11" i="29"/>
  <c r="G23" i="29" s="1"/>
  <c r="G25" i="29" s="1"/>
  <c r="H25" i="29" s="1"/>
  <c r="D22" i="29"/>
  <c r="D21" i="29" s="1"/>
  <c r="D44" i="27"/>
  <c r="D32" i="28" l="1"/>
  <c r="D20" i="29"/>
  <c r="D18" i="29"/>
  <c r="D17" i="29"/>
  <c r="D16" i="29"/>
  <c r="D15" i="29"/>
  <c r="D14" i="29"/>
  <c r="D13" i="29"/>
  <c r="F7" i="26"/>
  <c r="D19" i="29" l="1"/>
  <c r="D11" i="29" s="1"/>
  <c r="D23" i="29" l="1"/>
  <c r="D25" i="29" s="1"/>
  <c r="C28" i="29"/>
  <c r="C29" i="29" s="1"/>
  <c r="B24" i="26"/>
  <c r="C24" i="26" s="1"/>
  <c r="C30" i="26"/>
  <c r="E50" i="24"/>
  <c r="L52" i="24" s="1"/>
  <c r="L48" i="24"/>
  <c r="F44" i="24"/>
  <c r="E44" i="24"/>
  <c r="D44" i="24"/>
  <c r="C44" i="24"/>
  <c r="Q43" i="24"/>
  <c r="P43" i="24"/>
  <c r="O43" i="24"/>
  <c r="N43" i="24"/>
  <c r="M43" i="24"/>
  <c r="L43" i="24"/>
  <c r="F39" i="24"/>
  <c r="E39" i="24"/>
  <c r="D39" i="24"/>
  <c r="C39" i="24"/>
  <c r="Q38" i="24"/>
  <c r="P38" i="24"/>
  <c r="O38" i="24"/>
  <c r="N38" i="24"/>
  <c r="M38" i="24"/>
  <c r="L38" i="24"/>
  <c r="F34" i="24"/>
  <c r="E34" i="24"/>
  <c r="D34" i="24"/>
  <c r="C34" i="24"/>
  <c r="P33" i="24"/>
  <c r="O33" i="24"/>
  <c r="N33" i="24"/>
  <c r="M33" i="24"/>
  <c r="L33" i="24"/>
  <c r="F29" i="24"/>
  <c r="E29" i="24"/>
  <c r="D29" i="24"/>
  <c r="C29" i="24"/>
  <c r="Q28" i="24"/>
  <c r="P28" i="24"/>
  <c r="O28" i="24"/>
  <c r="N28" i="24"/>
  <c r="M28" i="24"/>
  <c r="L28" i="24"/>
  <c r="F24" i="24"/>
  <c r="E24" i="24"/>
  <c r="D24" i="24"/>
  <c r="C24" i="24"/>
  <c r="Q23" i="24"/>
  <c r="P23" i="24"/>
  <c r="O23" i="24"/>
  <c r="N23" i="24"/>
  <c r="M23" i="24"/>
  <c r="L23" i="24"/>
  <c r="F19" i="24"/>
  <c r="E19" i="24"/>
  <c r="D19" i="24"/>
  <c r="C19" i="24"/>
  <c r="Q18" i="24"/>
  <c r="P18" i="24"/>
  <c r="O18" i="24"/>
  <c r="N18" i="24"/>
  <c r="M18" i="24"/>
  <c r="F14" i="24"/>
  <c r="E14" i="24"/>
  <c r="D14" i="24"/>
  <c r="C14" i="24"/>
  <c r="R13" i="24"/>
  <c r="Q13" i="24"/>
  <c r="P13" i="24"/>
  <c r="O13" i="24"/>
  <c r="N13" i="24"/>
  <c r="M13" i="24"/>
  <c r="F9" i="24"/>
  <c r="E9" i="24"/>
  <c r="D9" i="24"/>
  <c r="C9" i="24"/>
  <c r="Q8" i="24"/>
  <c r="P8" i="24"/>
  <c r="O8" i="24"/>
  <c r="N8" i="24"/>
  <c r="M8" i="24"/>
  <c r="G19" i="22"/>
  <c r="E21" i="22" s="1"/>
  <c r="G23" i="22" s="1"/>
  <c r="B32" i="29" l="1"/>
  <c r="C31" i="29"/>
  <c r="C32" i="29"/>
  <c r="C32" i="26"/>
  <c r="C33" i="26"/>
  <c r="B31" i="29"/>
  <c r="B33" i="26"/>
  <c r="B32" i="26"/>
  <c r="D32" i="26" s="1"/>
  <c r="D33" i="26" l="1"/>
  <c r="D31" i="29"/>
  <c r="D32"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4" authorId="0" shapeId="0" xr:uid="{200214EB-4741-4C82-82A0-E2E29A7323AE}">
      <text>
        <r>
          <rPr>
            <b/>
            <sz val="9"/>
            <color indexed="81"/>
            <rFont val="MS P ゴシック"/>
            <family val="3"/>
            <charset val="128"/>
          </rPr>
          <t xml:space="preserve">作成者:
</t>
        </r>
        <r>
          <rPr>
            <sz val="9"/>
            <color indexed="81"/>
            <rFont val="MS P ゴシック"/>
            <family val="3"/>
            <charset val="128"/>
          </rPr>
          <t xml:space="preserve">様式２提案書の「１５．補助金申請額」の企業毎の金額と同一であることをご確認ください。
</t>
        </r>
      </text>
    </comment>
    <comment ref="C17" authorId="0" shapeId="0" xr:uid="{C0520F46-D6DD-470F-97DB-26FC373C9D48}">
      <text>
        <r>
          <rPr>
            <b/>
            <sz val="9"/>
            <color indexed="81"/>
            <rFont val="MS P ゴシック"/>
            <family val="3"/>
            <charset val="128"/>
          </rPr>
          <t>作成者:</t>
        </r>
        <r>
          <rPr>
            <sz val="9"/>
            <color indexed="81"/>
            <rFont val="MS P ゴシック"/>
            <family val="3"/>
            <charset val="128"/>
          </rPr>
          <t xml:space="preserve">
募集要領１０．（１）補助対象経費の区分を参考にして記載して下さい</t>
        </r>
      </text>
    </comment>
    <comment ref="G32" authorId="0" shapeId="0" xr:uid="{C57A6B26-8863-438F-9E4B-A17B4BB57F21}">
      <text>
        <r>
          <rPr>
            <b/>
            <sz val="9"/>
            <color indexed="81"/>
            <rFont val="MS P ゴシック"/>
            <family val="3"/>
            <charset val="128"/>
          </rPr>
          <t>作成者:</t>
        </r>
        <r>
          <rPr>
            <sz val="9"/>
            <color indexed="81"/>
            <rFont val="MS P ゴシック"/>
            <family val="3"/>
            <charset val="128"/>
          </rPr>
          <t xml:space="preserve">
「（３）補助率」で選択した補助率を、補助対象経費の合計額に乗じた金額が自動反映されます。
※補助上限額を超えている場合は「補助金上限額を超えています」と表示されます。</t>
        </r>
      </text>
    </comment>
    <comment ref="D45" authorId="0" shapeId="0" xr:uid="{42306C96-D86F-43A5-A6DA-61EECF55357F}">
      <text>
        <r>
          <rPr>
            <b/>
            <sz val="9"/>
            <color indexed="81"/>
            <rFont val="MS P ゴシック"/>
            <family val="3"/>
            <charset val="128"/>
          </rPr>
          <t>作成者:</t>
        </r>
        <r>
          <rPr>
            <sz val="9"/>
            <color indexed="81"/>
            <rFont val="MS P ゴシック"/>
            <family val="3"/>
            <charset val="128"/>
          </rPr>
          <t xml:space="preserve">
事業実施期間中に補助対象経費を用いた製品及びサービス等の有償販売及び有償提供を行う場合、補助事業に要する経費の自己負担分(補助事業に要する経費ー補助金額)以上の利益が出る事業（補助事業に要する経費の自己負担分を賄う以上の利益が出る場合）は対象外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E7" authorId="0" shapeId="0" xr:uid="{3F012661-AF4B-4D87-910C-690F3CE5D054}">
      <text>
        <r>
          <rPr>
            <b/>
            <sz val="9"/>
            <color indexed="81"/>
            <rFont val="ＭＳ Ｐゴシック"/>
            <family val="3"/>
            <charset val="128"/>
          </rPr>
          <t xml:space="preserve">選択ください
</t>
        </r>
      </text>
    </comment>
    <comment ref="E8" authorId="0" shapeId="0" xr:uid="{6DF0412D-A3F4-4CC3-83DA-9ADC14D0F1AD}">
      <text>
        <r>
          <rPr>
            <b/>
            <sz val="9"/>
            <color indexed="81"/>
            <rFont val="ＭＳ Ｐゴシック"/>
            <family val="3"/>
            <charset val="128"/>
          </rPr>
          <t xml:space="preserve">選択ください
</t>
        </r>
      </text>
    </comment>
    <comment ref="E9" authorId="0" shapeId="0" xr:uid="{EC782CEB-8F2C-4291-A9BB-3E1970F57271}">
      <text>
        <r>
          <rPr>
            <b/>
            <sz val="9"/>
            <color indexed="81"/>
            <rFont val="ＭＳ Ｐゴシック"/>
            <family val="3"/>
            <charset val="128"/>
          </rPr>
          <t xml:space="preserve">選択ください
</t>
        </r>
      </text>
    </comment>
    <comment ref="E10" authorId="0" shapeId="0" xr:uid="{50AD693F-9D65-4ED6-9714-BD57F21CB3ED}">
      <text>
        <r>
          <rPr>
            <b/>
            <sz val="9"/>
            <color indexed="81"/>
            <rFont val="ＭＳ Ｐゴシック"/>
            <family val="3"/>
            <charset val="128"/>
          </rPr>
          <t xml:space="preserve">選択ください
</t>
        </r>
      </text>
    </comment>
    <comment ref="E11" authorId="0" shapeId="0" xr:uid="{3150B8D4-11BA-432D-86A5-40CBCE37E751}">
      <text>
        <r>
          <rPr>
            <b/>
            <sz val="9"/>
            <color indexed="81"/>
            <rFont val="ＭＳ Ｐゴシック"/>
            <family val="3"/>
            <charset val="128"/>
          </rPr>
          <t xml:space="preserve">選択ください
</t>
        </r>
      </text>
    </comment>
    <comment ref="E12" authorId="0" shapeId="0" xr:uid="{94C21E30-DA16-479E-B826-4259CA467A06}">
      <text>
        <r>
          <rPr>
            <b/>
            <sz val="9"/>
            <color indexed="81"/>
            <rFont val="ＭＳ Ｐゴシック"/>
            <family val="3"/>
            <charset val="128"/>
          </rPr>
          <t xml:space="preserve">選択ください
</t>
        </r>
      </text>
    </comment>
    <comment ref="E13" authorId="0" shapeId="0" xr:uid="{F2672E50-8B5B-4030-AD3D-33E095A7DED0}">
      <text>
        <r>
          <rPr>
            <b/>
            <sz val="9"/>
            <color indexed="81"/>
            <rFont val="ＭＳ Ｐゴシック"/>
            <family val="3"/>
            <charset val="128"/>
          </rPr>
          <t xml:space="preserve">選択ください
</t>
        </r>
      </text>
    </comment>
    <comment ref="E14" authorId="0" shapeId="0" xr:uid="{2E2A08FC-100F-411E-8753-D5A8010DCCDD}">
      <text>
        <r>
          <rPr>
            <b/>
            <sz val="9"/>
            <color indexed="81"/>
            <rFont val="ＭＳ Ｐゴシック"/>
            <family val="3"/>
            <charset val="128"/>
          </rPr>
          <t xml:space="preserve">選択ください
</t>
        </r>
      </text>
    </comment>
    <comment ref="E15" authorId="0" shapeId="0" xr:uid="{D7335FCF-6CF2-40D5-9FEA-1871BEF341DE}">
      <text>
        <r>
          <rPr>
            <b/>
            <sz val="9"/>
            <color indexed="81"/>
            <rFont val="ＭＳ Ｐゴシック"/>
            <family val="3"/>
            <charset val="128"/>
          </rPr>
          <t xml:space="preserve">選択ください
</t>
        </r>
      </text>
    </comment>
    <comment ref="E16" authorId="0" shapeId="0" xr:uid="{C13F9D01-6C11-4184-B409-3A6E0EC1CB01}">
      <text>
        <r>
          <rPr>
            <b/>
            <sz val="9"/>
            <color indexed="81"/>
            <rFont val="ＭＳ Ｐゴシック"/>
            <family val="3"/>
            <charset val="128"/>
          </rPr>
          <t xml:space="preserve">選択ください
</t>
        </r>
      </text>
    </comment>
    <comment ref="C19" authorId="0" shapeId="0" xr:uid="{AC0B3509-F610-4941-A15F-E6A3FA793BAA}">
      <text>
        <r>
          <rPr>
            <b/>
            <sz val="9"/>
            <color indexed="81"/>
            <rFont val="ＭＳ Ｐゴシック"/>
            <family val="3"/>
            <charset val="128"/>
          </rPr>
          <t xml:space="preserve">選択ください
</t>
        </r>
      </text>
    </comment>
    <comment ref="D19" authorId="0" shapeId="0" xr:uid="{0745FD1E-6FE0-480F-9B44-F56314E3629B}">
      <text>
        <r>
          <rPr>
            <b/>
            <sz val="9"/>
            <color indexed="81"/>
            <rFont val="ＭＳ Ｐゴシック"/>
            <family val="3"/>
            <charset val="128"/>
          </rPr>
          <t xml:space="preserve">選択ください
</t>
        </r>
      </text>
    </comment>
    <comment ref="E19" authorId="0" shapeId="0" xr:uid="{27C27359-6F1C-46F0-811A-813F31711AA5}">
      <text>
        <r>
          <rPr>
            <b/>
            <sz val="9"/>
            <color indexed="81"/>
            <rFont val="ＭＳ Ｐゴシック"/>
            <family val="3"/>
            <charset val="128"/>
          </rPr>
          <t>記入下さい</t>
        </r>
        <r>
          <rPr>
            <sz val="9"/>
            <color indexed="81"/>
            <rFont val="Tahoma"/>
            <family val="2"/>
          </rPr>
          <t xml:space="preserve">
</t>
        </r>
      </text>
    </comment>
    <comment ref="C23" authorId="0" shapeId="0" xr:uid="{954CAE48-3CE1-4D20-824C-8AB1D88D91A5}">
      <text>
        <r>
          <rPr>
            <b/>
            <sz val="9"/>
            <color indexed="81"/>
            <rFont val="ＭＳ Ｐゴシック"/>
            <family val="3"/>
            <charset val="128"/>
          </rPr>
          <t xml:space="preserve">選択ください
</t>
        </r>
      </text>
    </comment>
    <comment ref="D23" authorId="0" shapeId="0" xr:uid="{B8DC6EB1-F71B-4B57-BB4C-1E9EAB623B2D}">
      <text>
        <r>
          <rPr>
            <b/>
            <sz val="9"/>
            <color indexed="81"/>
            <rFont val="ＭＳ Ｐゴシック"/>
            <family val="3"/>
            <charset val="128"/>
          </rPr>
          <t xml:space="preserve">選択ください
</t>
        </r>
      </text>
    </comment>
    <comment ref="E23" authorId="0" shapeId="0" xr:uid="{F6D69A76-A566-462A-8B7A-9A5E6C8257B4}">
      <text>
        <r>
          <rPr>
            <b/>
            <sz val="9"/>
            <color indexed="81"/>
            <rFont val="ＭＳ Ｐゴシック"/>
            <family val="3"/>
            <charset val="128"/>
          </rPr>
          <t>記入下さい</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E9" authorId="0" shapeId="0" xr:uid="{C786AA95-86B6-4FD0-BA11-DBB56C3062D8}">
      <text>
        <r>
          <rPr>
            <b/>
            <sz val="9"/>
            <color indexed="81"/>
            <rFont val="ＭＳ Ｐゴシック"/>
            <family val="3"/>
            <charset val="128"/>
          </rPr>
          <t xml:space="preserve">選択ください
</t>
        </r>
      </text>
    </comment>
    <comment ref="I9" authorId="0" shapeId="0" xr:uid="{6D937921-F121-4C88-867C-8A0D63F9ADC5}">
      <text>
        <r>
          <rPr>
            <b/>
            <sz val="9"/>
            <color indexed="81"/>
            <rFont val="ＭＳ Ｐゴシック"/>
            <family val="3"/>
            <charset val="128"/>
          </rPr>
          <t xml:space="preserve">選択ください
</t>
        </r>
      </text>
    </comment>
    <comment ref="E14" authorId="0" shapeId="0" xr:uid="{8D8C9E65-7C53-42F3-934E-181CDF97F9B6}">
      <text>
        <r>
          <rPr>
            <b/>
            <sz val="9"/>
            <color indexed="81"/>
            <rFont val="ＭＳ Ｐゴシック"/>
            <family val="3"/>
            <charset val="128"/>
          </rPr>
          <t xml:space="preserve">選択ください
</t>
        </r>
      </text>
    </comment>
    <comment ref="I14" authorId="0" shapeId="0" xr:uid="{1016B089-BE0B-43C4-8CBA-77C35B7CC103}">
      <text>
        <r>
          <rPr>
            <b/>
            <sz val="9"/>
            <color indexed="81"/>
            <rFont val="ＭＳ Ｐゴシック"/>
            <family val="3"/>
            <charset val="128"/>
          </rPr>
          <t xml:space="preserve">選択ください
</t>
        </r>
      </text>
    </comment>
    <comment ref="E19" authorId="0" shapeId="0" xr:uid="{8F3AB627-5959-48C1-8A2B-05E26F4C6802}">
      <text>
        <r>
          <rPr>
            <b/>
            <sz val="9"/>
            <color indexed="81"/>
            <rFont val="ＭＳ Ｐゴシック"/>
            <family val="3"/>
            <charset val="128"/>
          </rPr>
          <t xml:space="preserve">選択ください
</t>
        </r>
      </text>
    </comment>
    <comment ref="I19" authorId="0" shapeId="0" xr:uid="{3AAC3B69-FBAC-489F-A4AE-CC0084E490E8}">
      <text>
        <r>
          <rPr>
            <b/>
            <sz val="9"/>
            <color indexed="81"/>
            <rFont val="ＭＳ Ｐゴシック"/>
            <family val="3"/>
            <charset val="128"/>
          </rPr>
          <t xml:space="preserve">選択ください
</t>
        </r>
      </text>
    </comment>
    <comment ref="E24" authorId="0" shapeId="0" xr:uid="{C483A815-786E-48B1-95DC-3A3CF8A454C8}">
      <text>
        <r>
          <rPr>
            <b/>
            <sz val="9"/>
            <color indexed="81"/>
            <rFont val="ＭＳ Ｐゴシック"/>
            <family val="3"/>
            <charset val="128"/>
          </rPr>
          <t xml:space="preserve">選択ください
</t>
        </r>
      </text>
    </comment>
    <comment ref="I24" authorId="0" shapeId="0" xr:uid="{8F37FFB9-B415-4900-BC53-DCACC76A9853}">
      <text>
        <r>
          <rPr>
            <b/>
            <sz val="9"/>
            <color indexed="81"/>
            <rFont val="ＭＳ Ｐゴシック"/>
            <family val="3"/>
            <charset val="128"/>
          </rPr>
          <t xml:space="preserve">選択ください
</t>
        </r>
      </text>
    </comment>
    <comment ref="E29" authorId="0" shapeId="0" xr:uid="{D6C6317F-473D-49B8-A185-8AAB92261BAE}">
      <text>
        <r>
          <rPr>
            <b/>
            <sz val="9"/>
            <color indexed="81"/>
            <rFont val="ＭＳ Ｐゴシック"/>
            <family val="3"/>
            <charset val="128"/>
          </rPr>
          <t xml:space="preserve">選択ください
</t>
        </r>
      </text>
    </comment>
    <comment ref="I29" authorId="0" shapeId="0" xr:uid="{E4406975-690B-4F61-8C6F-6C6BBBE3219C}">
      <text>
        <r>
          <rPr>
            <b/>
            <sz val="9"/>
            <color indexed="81"/>
            <rFont val="ＭＳ Ｐゴシック"/>
            <family val="3"/>
            <charset val="128"/>
          </rPr>
          <t xml:space="preserve">選択ください
</t>
        </r>
      </text>
    </comment>
    <comment ref="E34" authorId="0" shapeId="0" xr:uid="{2C8D5EB1-FD59-405D-9C53-2139F4397D29}">
      <text>
        <r>
          <rPr>
            <b/>
            <sz val="9"/>
            <color indexed="81"/>
            <rFont val="ＭＳ Ｐゴシック"/>
            <family val="3"/>
            <charset val="128"/>
          </rPr>
          <t xml:space="preserve">選択ください
</t>
        </r>
      </text>
    </comment>
    <comment ref="I34" authorId="0" shapeId="0" xr:uid="{86325C62-2A04-45AA-AA20-3F2122FB0DC3}">
      <text>
        <r>
          <rPr>
            <b/>
            <sz val="9"/>
            <color indexed="81"/>
            <rFont val="ＭＳ Ｐゴシック"/>
            <family val="3"/>
            <charset val="128"/>
          </rPr>
          <t xml:space="preserve">選択ください
</t>
        </r>
      </text>
    </comment>
    <comment ref="E39" authorId="0" shapeId="0" xr:uid="{BF4EE517-4B8C-41EE-8E22-DF6AC0CF0A26}">
      <text>
        <r>
          <rPr>
            <b/>
            <sz val="9"/>
            <color indexed="81"/>
            <rFont val="ＭＳ Ｐゴシック"/>
            <family val="3"/>
            <charset val="128"/>
          </rPr>
          <t xml:space="preserve">選択ください
</t>
        </r>
      </text>
    </comment>
    <comment ref="I39" authorId="0" shapeId="0" xr:uid="{25FAB988-288A-49E5-A2ED-6FDBA70928EB}">
      <text>
        <r>
          <rPr>
            <b/>
            <sz val="9"/>
            <color indexed="81"/>
            <rFont val="ＭＳ Ｐゴシック"/>
            <family val="3"/>
            <charset val="128"/>
          </rPr>
          <t xml:space="preserve">選択ください
</t>
        </r>
      </text>
    </comment>
    <comment ref="E44" authorId="0" shapeId="0" xr:uid="{F0A078B7-51E5-44FA-BBD5-CCCBCB7A8E9F}">
      <text>
        <r>
          <rPr>
            <b/>
            <sz val="9"/>
            <color indexed="81"/>
            <rFont val="ＭＳ Ｐゴシック"/>
            <family val="3"/>
            <charset val="128"/>
          </rPr>
          <t xml:space="preserve">選択ください
</t>
        </r>
      </text>
    </comment>
    <comment ref="I44" authorId="0" shapeId="0" xr:uid="{A3A9431A-016E-4068-B824-C0E8014D242E}">
      <text>
        <r>
          <rPr>
            <b/>
            <sz val="9"/>
            <color indexed="81"/>
            <rFont val="ＭＳ Ｐゴシック"/>
            <family val="3"/>
            <charset val="128"/>
          </rPr>
          <t xml:space="preserve">選択ください
</t>
        </r>
      </text>
    </comment>
    <comment ref="E45" authorId="0" shapeId="0" xr:uid="{D2908C50-A27A-41FB-8F5F-B06106D66698}">
      <text>
        <r>
          <rPr>
            <b/>
            <sz val="9"/>
            <color indexed="81"/>
            <rFont val="ＭＳ Ｐゴシック"/>
            <family val="3"/>
            <charset val="128"/>
          </rPr>
          <t xml:space="preserve">選択ください
</t>
        </r>
      </text>
    </comment>
    <comment ref="I45" authorId="0" shapeId="0" xr:uid="{EA5DD06D-C9FC-4BD9-BE79-AFE129EB9EFB}">
      <text>
        <r>
          <rPr>
            <b/>
            <sz val="9"/>
            <color indexed="81"/>
            <rFont val="ＭＳ Ｐゴシック"/>
            <family val="3"/>
            <charset val="128"/>
          </rPr>
          <t xml:space="preserve">選択ください
</t>
        </r>
      </text>
    </comment>
    <comment ref="C48" authorId="0" shapeId="0" xr:uid="{919FEBC1-4F93-4E99-A6EC-6C360F712C10}">
      <text>
        <r>
          <rPr>
            <b/>
            <sz val="9"/>
            <color indexed="81"/>
            <rFont val="ＭＳ Ｐゴシック"/>
            <family val="3"/>
            <charset val="128"/>
          </rPr>
          <t xml:space="preserve">選択ください
</t>
        </r>
      </text>
    </comment>
    <comment ref="D48" authorId="0" shapeId="0" xr:uid="{67428338-E11A-4F70-8F87-5ED80CC06F6A}">
      <text>
        <r>
          <rPr>
            <b/>
            <sz val="9"/>
            <color indexed="81"/>
            <rFont val="ＭＳ Ｐゴシック"/>
            <family val="3"/>
            <charset val="128"/>
          </rPr>
          <t xml:space="preserve">選択ください
</t>
        </r>
      </text>
    </comment>
    <comment ref="E48" authorId="0" shapeId="0" xr:uid="{05996C54-2E43-4B15-97B7-CB581D706857}">
      <text>
        <r>
          <rPr>
            <b/>
            <sz val="9"/>
            <color indexed="81"/>
            <rFont val="ＭＳ Ｐゴシック"/>
            <family val="3"/>
            <charset val="128"/>
          </rPr>
          <t>記入下さい</t>
        </r>
        <r>
          <rPr>
            <sz val="9"/>
            <color indexed="81"/>
            <rFont val="Tahoma"/>
            <family val="2"/>
          </rPr>
          <t xml:space="preserve">
</t>
        </r>
      </text>
    </comment>
    <comment ref="G48" authorId="0" shapeId="0" xr:uid="{D01B89BA-12D5-4A9B-B160-5CF509CA4301}">
      <text>
        <r>
          <rPr>
            <b/>
            <sz val="9"/>
            <color indexed="81"/>
            <rFont val="ＭＳ Ｐゴシック"/>
            <family val="3"/>
            <charset val="128"/>
          </rPr>
          <t xml:space="preserve">選択ください
</t>
        </r>
      </text>
    </comment>
    <comment ref="H48" authorId="0" shapeId="0" xr:uid="{93729501-0ED1-4AFE-BDF5-3D943D02CDEC}">
      <text>
        <r>
          <rPr>
            <b/>
            <sz val="9"/>
            <color indexed="81"/>
            <rFont val="ＭＳ Ｐゴシック"/>
            <family val="3"/>
            <charset val="128"/>
          </rPr>
          <t xml:space="preserve">選択ください
</t>
        </r>
      </text>
    </comment>
    <comment ref="I48" authorId="0" shapeId="0" xr:uid="{B9880092-9451-4E79-AC81-A8812B369D77}">
      <text>
        <r>
          <rPr>
            <b/>
            <sz val="9"/>
            <color indexed="81"/>
            <rFont val="ＭＳ Ｐゴシック"/>
            <family val="3"/>
            <charset val="128"/>
          </rPr>
          <t>記入下さい</t>
        </r>
        <r>
          <rPr>
            <sz val="9"/>
            <color indexed="81"/>
            <rFont val="Tahoma"/>
            <family val="2"/>
          </rPr>
          <t xml:space="preserve">
</t>
        </r>
      </text>
    </comment>
    <comment ref="C52" authorId="0" shapeId="0" xr:uid="{0337D503-DB5E-46F7-A870-E74DB11BA451}">
      <text>
        <r>
          <rPr>
            <b/>
            <sz val="9"/>
            <color indexed="81"/>
            <rFont val="ＭＳ Ｐゴシック"/>
            <family val="3"/>
            <charset val="128"/>
          </rPr>
          <t xml:space="preserve">選択ください
</t>
        </r>
      </text>
    </comment>
    <comment ref="D52" authorId="0" shapeId="0" xr:uid="{065E5D4E-80AC-42A1-820F-3C84DD32F772}">
      <text>
        <r>
          <rPr>
            <b/>
            <sz val="9"/>
            <color indexed="81"/>
            <rFont val="ＭＳ Ｐゴシック"/>
            <family val="3"/>
            <charset val="128"/>
          </rPr>
          <t xml:space="preserve">選択ください
</t>
        </r>
      </text>
    </comment>
    <comment ref="E52" authorId="0" shapeId="0" xr:uid="{2F4D176E-9E34-4B11-B268-B6E9050E9774}">
      <text>
        <r>
          <rPr>
            <b/>
            <sz val="9"/>
            <color indexed="81"/>
            <rFont val="ＭＳ Ｐゴシック"/>
            <family val="3"/>
            <charset val="128"/>
          </rPr>
          <t>記入下さい</t>
        </r>
        <r>
          <rPr>
            <sz val="9"/>
            <color indexed="81"/>
            <rFont val="Tahoma"/>
            <family val="2"/>
          </rPr>
          <t xml:space="preserve">
</t>
        </r>
      </text>
    </comment>
    <comment ref="G52" authorId="0" shapeId="0" xr:uid="{541C8D91-E640-4598-8A88-900BDDF396C9}">
      <text>
        <r>
          <rPr>
            <b/>
            <sz val="9"/>
            <color indexed="81"/>
            <rFont val="ＭＳ Ｐゴシック"/>
            <family val="3"/>
            <charset val="128"/>
          </rPr>
          <t xml:space="preserve">選択ください
</t>
        </r>
      </text>
    </comment>
    <comment ref="H52" authorId="0" shapeId="0" xr:uid="{046E3EE5-93DB-4ACD-B971-051E3BF2113F}">
      <text>
        <r>
          <rPr>
            <b/>
            <sz val="9"/>
            <color indexed="81"/>
            <rFont val="ＭＳ Ｐゴシック"/>
            <family val="3"/>
            <charset val="128"/>
          </rPr>
          <t xml:space="preserve">選択ください
</t>
        </r>
      </text>
    </comment>
    <comment ref="I52" authorId="0" shapeId="0" xr:uid="{04D53B5E-A909-41BA-B1D2-33152509CAF4}">
      <text>
        <r>
          <rPr>
            <b/>
            <sz val="9"/>
            <color indexed="81"/>
            <rFont val="ＭＳ Ｐゴシック"/>
            <family val="3"/>
            <charset val="128"/>
          </rPr>
          <t>記入下さい</t>
        </r>
        <r>
          <rPr>
            <sz val="9"/>
            <color indexed="81"/>
            <rFont val="Tahoma"/>
            <family val="2"/>
          </rPr>
          <t xml:space="preserve">
</t>
        </r>
      </text>
    </comment>
  </commentList>
</comments>
</file>

<file path=xl/sharedStrings.xml><?xml version="1.0" encoding="utf-8"?>
<sst xmlns="http://schemas.openxmlformats.org/spreadsheetml/2006/main" count="553" uniqueCount="228">
  <si>
    <t>申請企業指定レート</t>
    <rPh sb="0" eb="2">
      <t>シンセイ</t>
    </rPh>
    <rPh sb="2" eb="4">
      <t>キギョウ</t>
    </rPh>
    <rPh sb="4" eb="6">
      <t>シテイ</t>
    </rPh>
    <phoneticPr fontId="15"/>
  </si>
  <si>
    <t>＊為替レートは申請企業の指定レートもしくはAPO指定の支払当月レートを適用</t>
    <rPh sb="7" eb="9">
      <t>シンセイ</t>
    </rPh>
    <rPh sb="9" eb="11">
      <t>キギョウ</t>
    </rPh>
    <rPh sb="12" eb="14">
      <t>シテイ</t>
    </rPh>
    <rPh sb="27" eb="29">
      <t>シハライ</t>
    </rPh>
    <rPh sb="29" eb="31">
      <t>トウゲツ</t>
    </rPh>
    <phoneticPr fontId="15"/>
  </si>
  <si>
    <t>＊航空券代支払いに必要な証憑として領収書明細、e-ticket、搭乗券の半券を提出すること。</t>
    <rPh sb="20" eb="22">
      <t>メイサイ</t>
    </rPh>
    <phoneticPr fontId="15"/>
  </si>
  <si>
    <t>＊領収書の発行されない鉄道、路線バス料金の請求にあたっては、乗車降車地点を明記した資料等を添付すること。</t>
  </si>
  <si>
    <t>＊タクシーは日本国内の利用は対象外。現地での空港‐ホテル間のタクシー送迎は証憑があるものは対象とする。</t>
  </si>
  <si>
    <t>＊宿泊費及び日当は、APOが定める宿泊費・日当基準（専門家用）単価表に基づいた額を上限とする。（単価の７割を宿泊費、３割を日当の上限とする）</t>
    <rPh sb="64" eb="66">
      <t>ジョウゲン</t>
    </rPh>
    <phoneticPr fontId="15"/>
  </si>
  <si>
    <t>＊日当は研修日数（土日・祝日を含む）＋移動日最大２日分をフライトスケジュールを事務局にて確認した上で算出する。（参考：「宿泊費及び日当単価表　専門家用」）</t>
  </si>
  <si>
    <t>＊通訳業務を外部委託ではなく社内通訳者が行う場合、通訳費は通訳者の時給単価及び該当する業務の時間数より算出した明細を証憑として提出することが可能な場合のみ支払いの対象とする。</t>
    <phoneticPr fontId="5"/>
  </si>
  <si>
    <t>Company Name（申請企業名）</t>
    <phoneticPr fontId="15"/>
  </si>
  <si>
    <t>出張命令</t>
    <rPh sb="0" eb="2">
      <t>シュッチョウ</t>
    </rPh>
    <rPh sb="2" eb="4">
      <t>メイレイ</t>
    </rPh>
    <phoneticPr fontId="15"/>
  </si>
  <si>
    <t>計</t>
    <rPh sb="0" eb="1">
      <t>ケイ</t>
    </rPh>
    <phoneticPr fontId="0"/>
  </si>
  <si>
    <t>(a) * (円）Ex. Rate</t>
  </si>
  <si>
    <t>選択下さい</t>
  </si>
  <si>
    <t>=</t>
    <phoneticPr fontId="15"/>
  </si>
  <si>
    <t>(b)+(c)=</t>
    <phoneticPr fontId="5"/>
  </si>
  <si>
    <t xml:space="preserve"> Total</t>
    <phoneticPr fontId="15"/>
  </si>
  <si>
    <t>-&gt;</t>
  </si>
  <si>
    <t>(A) / (US$）Ex. Rate</t>
    <phoneticPr fontId="5"/>
  </si>
  <si>
    <t>申請企業指定レート</t>
  </si>
  <si>
    <t>＊支払う通貨は申請書に従う(円建ての場合は(A)、US＄建ての場合は(B))</t>
  </si>
  <si>
    <t>注１</t>
    <rPh sb="0" eb="1">
      <t>チュウ</t>
    </rPh>
    <phoneticPr fontId="15"/>
  </si>
  <si>
    <t>利用距離は1キロメートル以上</t>
    <rPh sb="0" eb="2">
      <t>リヨウ</t>
    </rPh>
    <rPh sb="2" eb="4">
      <t>キョリ</t>
    </rPh>
    <rPh sb="12" eb="14">
      <t>イジョウ</t>
    </rPh>
    <phoneticPr fontId="15"/>
  </si>
  <si>
    <t>時間的な制約により他の公共交通機関の移動では業務に支障をきたす（一日のバスの本数が少ないなど）</t>
    <rPh sb="0" eb="3">
      <t>ジカンテキ</t>
    </rPh>
    <rPh sb="4" eb="6">
      <t>セイヤク</t>
    </rPh>
    <rPh sb="9" eb="10">
      <t>ホカ</t>
    </rPh>
    <rPh sb="11" eb="17">
      <t>コウキョウコウツウキカン</t>
    </rPh>
    <rPh sb="18" eb="20">
      <t>イドウ</t>
    </rPh>
    <rPh sb="22" eb="24">
      <t>ギョウム</t>
    </rPh>
    <rPh sb="25" eb="27">
      <t>シショウ</t>
    </rPh>
    <rPh sb="32" eb="34">
      <t>イチニチ</t>
    </rPh>
    <rPh sb="38" eb="40">
      <t>ホンスウ</t>
    </rPh>
    <rPh sb="41" eb="42">
      <t>スク</t>
    </rPh>
    <phoneticPr fontId="15"/>
  </si>
  <si>
    <t>出張の目的または、用務の内容によりタクシーを使用しないと補助事業の実施に支障が生じる（師匠が生じる場合について具体的に明示）</t>
    <rPh sb="0" eb="2">
      <t>シュッチョウ</t>
    </rPh>
    <rPh sb="3" eb="5">
      <t>モクテキ</t>
    </rPh>
    <rPh sb="9" eb="11">
      <t>ヨウム</t>
    </rPh>
    <rPh sb="12" eb="14">
      <t>ナイヨウ</t>
    </rPh>
    <rPh sb="22" eb="24">
      <t>シヨウ</t>
    </rPh>
    <rPh sb="28" eb="30">
      <t>ホジョ</t>
    </rPh>
    <rPh sb="30" eb="32">
      <t>ジギョウ</t>
    </rPh>
    <rPh sb="33" eb="35">
      <t>ジッシ</t>
    </rPh>
    <rPh sb="36" eb="38">
      <t>シショウ</t>
    </rPh>
    <rPh sb="39" eb="40">
      <t>ショウ</t>
    </rPh>
    <rPh sb="43" eb="45">
      <t>シショウ</t>
    </rPh>
    <rPh sb="46" eb="47">
      <t>ショウ</t>
    </rPh>
    <rPh sb="49" eb="51">
      <t>バアイ</t>
    </rPh>
    <rPh sb="55" eb="58">
      <t>グタイテキ</t>
    </rPh>
    <rPh sb="59" eb="61">
      <t>メイジ</t>
    </rPh>
    <phoneticPr fontId="15"/>
  </si>
  <si>
    <t>(1)旅費</t>
    <phoneticPr fontId="15"/>
  </si>
  <si>
    <t>(2)会議費</t>
    <rPh sb="3" eb="6">
      <t>カイギヒ</t>
    </rPh>
    <phoneticPr fontId="15"/>
  </si>
  <si>
    <t>(3)備品費</t>
    <rPh sb="3" eb="5">
      <t>ビヒン</t>
    </rPh>
    <phoneticPr fontId="15"/>
  </si>
  <si>
    <t>(4)借料及び損料</t>
    <rPh sb="3" eb="5">
      <t>シャクリョウ</t>
    </rPh>
    <rPh sb="5" eb="6">
      <t>オヨ</t>
    </rPh>
    <rPh sb="7" eb="9">
      <t>ソンリョウ</t>
    </rPh>
    <phoneticPr fontId="15"/>
  </si>
  <si>
    <t>(5)消耗品費</t>
    <rPh sb="3" eb="5">
      <t>ショウモウ</t>
    </rPh>
    <rPh sb="5" eb="6">
      <t>ヒン</t>
    </rPh>
    <rPh sb="6" eb="7">
      <t>ヒ</t>
    </rPh>
    <phoneticPr fontId="15"/>
  </si>
  <si>
    <t>(6)外注費</t>
    <rPh sb="3" eb="5">
      <t>ガイチュウ</t>
    </rPh>
    <rPh sb="5" eb="6">
      <t>ヒ</t>
    </rPh>
    <phoneticPr fontId="15"/>
  </si>
  <si>
    <t>(7)印刷製本費</t>
    <rPh sb="3" eb="5">
      <t>インサツ</t>
    </rPh>
    <rPh sb="5" eb="7">
      <t>セイホン</t>
    </rPh>
    <rPh sb="7" eb="8">
      <t>ヒ</t>
    </rPh>
    <phoneticPr fontId="15"/>
  </si>
  <si>
    <t>(8)その他諸経費</t>
    <rPh sb="5" eb="6">
      <t>タ</t>
    </rPh>
    <rPh sb="6" eb="9">
      <t>ショケイヒ</t>
    </rPh>
    <phoneticPr fontId="15"/>
  </si>
  <si>
    <t>項目</t>
    <rPh sb="0" eb="2">
      <t>コウモク</t>
    </rPh>
    <phoneticPr fontId="15"/>
  </si>
  <si>
    <t>単価</t>
    <rPh sb="0" eb="2">
      <t>タンカ</t>
    </rPh>
    <phoneticPr fontId="15"/>
  </si>
  <si>
    <t>証憑</t>
    <rPh sb="0" eb="2">
      <t>ショウヒョウ</t>
    </rPh>
    <phoneticPr fontId="15"/>
  </si>
  <si>
    <t>INPACT（India-Nippon Program for Applied Competency Training）募集要領</t>
    <phoneticPr fontId="15"/>
  </si>
  <si>
    <t>事業実施場所</t>
    <rPh sb="0" eb="2">
      <t>ジギョウ</t>
    </rPh>
    <rPh sb="2" eb="4">
      <t>ジッシ</t>
    </rPh>
    <rPh sb="4" eb="6">
      <t>バショ</t>
    </rPh>
    <phoneticPr fontId="15"/>
  </si>
  <si>
    <t>事業期間</t>
    <rPh sb="0" eb="2">
      <t>ジギョウ</t>
    </rPh>
    <rPh sb="2" eb="4">
      <t>キカン</t>
    </rPh>
    <phoneticPr fontId="15"/>
  </si>
  <si>
    <t>数量</t>
    <rPh sb="0" eb="2">
      <t>スウリョウ</t>
    </rPh>
    <phoneticPr fontId="15"/>
  </si>
  <si>
    <t>単位</t>
    <rPh sb="0" eb="2">
      <t>タンイ</t>
    </rPh>
    <phoneticPr fontId="15"/>
  </si>
  <si>
    <t>合計</t>
    <rPh sb="0" eb="2">
      <t>ゴウケイ</t>
    </rPh>
    <phoneticPr fontId="15"/>
  </si>
  <si>
    <t>旅費計算書</t>
    <rPh sb="0" eb="2">
      <t>リョヒ</t>
    </rPh>
    <rPh sb="2" eb="5">
      <t>ケイサンショ</t>
    </rPh>
    <phoneticPr fontId="15"/>
  </si>
  <si>
    <t>出張報告書</t>
    <rPh sb="0" eb="2">
      <t>シュッチョウ</t>
    </rPh>
    <rPh sb="2" eb="5">
      <t>ホウコクショ</t>
    </rPh>
    <phoneticPr fontId="15"/>
  </si>
  <si>
    <t>銀行振込受領書</t>
    <rPh sb="0" eb="2">
      <t>ギンコウ</t>
    </rPh>
    <rPh sb="2" eb="4">
      <t>フリコミ</t>
    </rPh>
    <rPh sb="4" eb="7">
      <t>ジュリョウショ</t>
    </rPh>
    <phoneticPr fontId="15"/>
  </si>
  <si>
    <t>就任依頼書・承諾書等</t>
    <rPh sb="0" eb="2">
      <t>シュウニン</t>
    </rPh>
    <rPh sb="2" eb="4">
      <t>イライ</t>
    </rPh>
    <rPh sb="4" eb="5">
      <t>ショ</t>
    </rPh>
    <rPh sb="6" eb="8">
      <t>ショウダク</t>
    </rPh>
    <rPh sb="8" eb="9">
      <t>ショ</t>
    </rPh>
    <rPh sb="9" eb="10">
      <t>ナド</t>
    </rPh>
    <phoneticPr fontId="15"/>
  </si>
  <si>
    <t>開催通知</t>
    <rPh sb="0" eb="2">
      <t>カイサイ</t>
    </rPh>
    <rPh sb="2" eb="4">
      <t>ツウチ</t>
    </rPh>
    <phoneticPr fontId="15"/>
  </si>
  <si>
    <t>出席者名簿・議事録等</t>
    <rPh sb="0" eb="3">
      <t>シュッセキシャ</t>
    </rPh>
    <rPh sb="3" eb="5">
      <t>メイボ</t>
    </rPh>
    <rPh sb="6" eb="9">
      <t>ギジロク</t>
    </rPh>
    <rPh sb="9" eb="10">
      <t>ナド</t>
    </rPh>
    <phoneticPr fontId="15"/>
  </si>
  <si>
    <t>見積・請求・領収書(借料)</t>
    <rPh sb="0" eb="2">
      <t>ミツモリ</t>
    </rPh>
    <rPh sb="3" eb="5">
      <t>セイキュウ</t>
    </rPh>
    <rPh sb="6" eb="9">
      <t>リョウシュウショ</t>
    </rPh>
    <rPh sb="10" eb="12">
      <t>シャクリョウ</t>
    </rPh>
    <phoneticPr fontId="15"/>
  </si>
  <si>
    <t>見積・請求・領収書(茶菓料)</t>
    <rPh sb="0" eb="2">
      <t>ミツ</t>
    </rPh>
    <rPh sb="3" eb="5">
      <t>セイキュウ</t>
    </rPh>
    <rPh sb="6" eb="9">
      <t>リョウシュウショ</t>
    </rPh>
    <rPh sb="10" eb="12">
      <t>チャカ</t>
    </rPh>
    <rPh sb="12" eb="13">
      <t>リョウ</t>
    </rPh>
    <phoneticPr fontId="15"/>
  </si>
  <si>
    <t>納税又は預かり金処理を示す試料</t>
    <rPh sb="0" eb="2">
      <t>ノウゼイ</t>
    </rPh>
    <rPh sb="2" eb="3">
      <t>マタ</t>
    </rPh>
    <rPh sb="4" eb="5">
      <t>アズ</t>
    </rPh>
    <rPh sb="7" eb="8">
      <t>キン</t>
    </rPh>
    <rPh sb="8" eb="10">
      <t>ショリ</t>
    </rPh>
    <rPh sb="11" eb="12">
      <t>シメ</t>
    </rPh>
    <rPh sb="13" eb="15">
      <t>シリョウ</t>
    </rPh>
    <phoneticPr fontId="15"/>
  </si>
  <si>
    <t>計画書</t>
    <rPh sb="0" eb="3">
      <t>ケイカクショ</t>
    </rPh>
    <phoneticPr fontId="15"/>
  </si>
  <si>
    <t>実績報告</t>
    <rPh sb="0" eb="2">
      <t>ジッセキ</t>
    </rPh>
    <rPh sb="2" eb="4">
      <t>ホウコク</t>
    </rPh>
    <phoneticPr fontId="15"/>
  </si>
  <si>
    <t>→見にくいので１行追加</t>
    <rPh sb="1" eb="2">
      <t>ミ</t>
    </rPh>
    <rPh sb="8" eb="11">
      <t>ギョウツイカ</t>
    </rPh>
    <phoneticPr fontId="15"/>
  </si>
  <si>
    <t>見積書・相見積書</t>
    <rPh sb="0" eb="2">
      <t>ミツ</t>
    </rPh>
    <rPh sb="2" eb="3">
      <t>ショ</t>
    </rPh>
    <rPh sb="4" eb="5">
      <t>アイ</t>
    </rPh>
    <rPh sb="5" eb="8">
      <t>ミツモリショ</t>
    </rPh>
    <phoneticPr fontId="15"/>
  </si>
  <si>
    <t>カタログ・仕様書</t>
    <rPh sb="5" eb="8">
      <t>シヨウショ</t>
    </rPh>
    <phoneticPr fontId="15"/>
  </si>
  <si>
    <t>発注書（控）</t>
    <rPh sb="0" eb="3">
      <t>ハッチュウショ</t>
    </rPh>
    <rPh sb="4" eb="5">
      <t>ヒカ</t>
    </rPh>
    <phoneticPr fontId="15"/>
  </si>
  <si>
    <t>注文請書</t>
    <rPh sb="0" eb="2">
      <t>チュウモン</t>
    </rPh>
    <rPh sb="2" eb="4">
      <t>ウケショ</t>
    </rPh>
    <phoneticPr fontId="15"/>
  </si>
  <si>
    <t>納品書</t>
    <rPh sb="0" eb="3">
      <t>ノウヒンショ</t>
    </rPh>
    <phoneticPr fontId="15"/>
  </si>
  <si>
    <t>銀行振込受領書（領収書）</t>
    <rPh sb="0" eb="2">
      <t>ギンコウ</t>
    </rPh>
    <rPh sb="2" eb="4">
      <t>フリコミ</t>
    </rPh>
    <rPh sb="4" eb="6">
      <t>ジュリョウ</t>
    </rPh>
    <rPh sb="6" eb="7">
      <t>ショ</t>
    </rPh>
    <rPh sb="8" eb="11">
      <t>リョウシュウショ</t>
    </rPh>
    <phoneticPr fontId="15"/>
  </si>
  <si>
    <t>発注書（控）+注文請書/契約書</t>
    <rPh sb="0" eb="3">
      <t>ハッチュウショ</t>
    </rPh>
    <rPh sb="4" eb="5">
      <t>ヒカ</t>
    </rPh>
    <rPh sb="7" eb="9">
      <t>チュウモン</t>
    </rPh>
    <rPh sb="9" eb="11">
      <t>ウケショ</t>
    </rPh>
    <rPh sb="12" eb="15">
      <t>ケイヤクショ</t>
    </rPh>
    <phoneticPr fontId="15"/>
  </si>
  <si>
    <t>額の確定を適正に行ったことを示す試料(精算対象業務）</t>
    <rPh sb="0" eb="1">
      <t>ガク</t>
    </rPh>
    <rPh sb="2" eb="4">
      <t>カクテイ</t>
    </rPh>
    <rPh sb="5" eb="7">
      <t>テキセイ</t>
    </rPh>
    <rPh sb="8" eb="9">
      <t>オコナ</t>
    </rPh>
    <rPh sb="14" eb="15">
      <t>シメ</t>
    </rPh>
    <rPh sb="16" eb="18">
      <t>シリョウ</t>
    </rPh>
    <rPh sb="19" eb="21">
      <t>セイサン</t>
    </rPh>
    <rPh sb="21" eb="23">
      <t>タイショウ</t>
    </rPh>
    <rPh sb="23" eb="25">
      <t>ギョウム</t>
    </rPh>
    <phoneticPr fontId="15"/>
  </si>
  <si>
    <t>等</t>
    <rPh sb="0" eb="1">
      <t>ナド</t>
    </rPh>
    <phoneticPr fontId="15"/>
  </si>
  <si>
    <t>(3)備品費</t>
    <phoneticPr fontId="15"/>
  </si>
  <si>
    <t>現金出納簿・出張者からの領収書</t>
    <phoneticPr fontId="15"/>
  </si>
  <si>
    <t>領収書</t>
    <phoneticPr fontId="15"/>
  </si>
  <si>
    <t>納品書・完了報告書</t>
    <rPh sb="0" eb="3">
      <t>ノウヒンショ</t>
    </rPh>
    <rPh sb="4" eb="6">
      <t>カンリョウ</t>
    </rPh>
    <rPh sb="6" eb="9">
      <t>ホウコクショ</t>
    </rPh>
    <phoneticPr fontId="15"/>
  </si>
  <si>
    <t>INPACT（India-Nippon Program for Applied Competency Training）
経費計算書</t>
    <rPh sb="61" eb="66">
      <t>ケイヒケイサンショ</t>
    </rPh>
    <phoneticPr fontId="15"/>
  </si>
  <si>
    <t>申請企業名：</t>
    <phoneticPr fontId="15"/>
  </si>
  <si>
    <t>株式会社○○○/○○○株式会社</t>
    <rPh sb="0" eb="4">
      <t>カブシキガイシャ</t>
    </rPh>
    <rPh sb="11" eb="15">
      <t>カブシキガイシャ</t>
    </rPh>
    <phoneticPr fontId="15"/>
  </si>
  <si>
    <t>ヘッダー消す</t>
    <rPh sb="4" eb="5">
      <t>ケ</t>
    </rPh>
    <phoneticPr fontId="15"/>
  </si>
  <si>
    <t>縮小して全体を表示しない</t>
    <rPh sb="0" eb="2">
      <t>シュクショウ</t>
    </rPh>
    <rPh sb="4" eb="6">
      <t>ゼンタイ</t>
    </rPh>
    <rPh sb="7" eb="9">
      <t>ヒョウジ</t>
    </rPh>
    <phoneticPr fontId="15"/>
  </si>
  <si>
    <t>印刷範囲</t>
    <rPh sb="0" eb="4">
      <t>インサツハンイ</t>
    </rPh>
    <phoneticPr fontId="15"/>
  </si>
  <si>
    <t>数字の表示形式</t>
    <rPh sb="0" eb="2">
      <t>スウジ</t>
    </rPh>
    <rPh sb="3" eb="7">
      <t>ヒョウジケイシキ</t>
    </rPh>
    <phoneticPr fontId="15"/>
  </si>
  <si>
    <t>経費合計</t>
    <phoneticPr fontId="15"/>
  </si>
  <si>
    <t>補助率</t>
    <rPh sb="0" eb="3">
      <t>ホジョリツ</t>
    </rPh>
    <phoneticPr fontId="15"/>
  </si>
  <si>
    <t>行の高さ揃える</t>
    <rPh sb="0" eb="1">
      <t>ギョウ</t>
    </rPh>
    <rPh sb="2" eb="3">
      <t>タカ</t>
    </rPh>
    <rPh sb="4" eb="5">
      <t>ソロ</t>
    </rPh>
    <phoneticPr fontId="15"/>
  </si>
  <si>
    <t>単位削除</t>
    <rPh sb="0" eb="4">
      <t>タンイサクジョ</t>
    </rPh>
    <phoneticPr fontId="15"/>
  </si>
  <si>
    <t>補助額</t>
    <rPh sb="0" eb="3">
      <t>ホジョガク</t>
    </rPh>
    <phoneticPr fontId="15"/>
  </si>
  <si>
    <t>(A)企業独自型研修</t>
    <phoneticPr fontId="15"/>
  </si>
  <si>
    <t>(B)教育機関連携型研修</t>
    <phoneticPr fontId="15"/>
  </si>
  <si>
    <t>(C)本邦受入研修</t>
    <phoneticPr fontId="15"/>
  </si>
  <si>
    <t>申請する研修分類に〇をつけてください（最大3つまで）</t>
    <rPh sb="0" eb="2">
      <t>シンセイ</t>
    </rPh>
    <rPh sb="4" eb="6">
      <t>ケンシュウ</t>
    </rPh>
    <rPh sb="6" eb="8">
      <t>ブンルイ</t>
    </rPh>
    <rPh sb="19" eb="21">
      <t>サイダイ</t>
    </rPh>
    <phoneticPr fontId="15"/>
  </si>
  <si>
    <t>企業が独自で実施する研修を提供する</t>
  </si>
  <si>
    <t>企業が提携教育機関と連携して研修を提供する</t>
  </si>
  <si>
    <t>インド人学生を日本に受け入れ、研修を提供する</t>
  </si>
  <si>
    <t>研修分類</t>
    <rPh sb="0" eb="4">
      <t>ケンシュウブンルイ</t>
    </rPh>
    <phoneticPr fontId="15"/>
  </si>
  <si>
    <t>内容</t>
    <rPh sb="0" eb="2">
      <t>ナイヨウ</t>
    </rPh>
    <phoneticPr fontId="15"/>
  </si>
  <si>
    <t>〇</t>
  </si>
  <si>
    <t>積算根拠</t>
    <rPh sb="0" eb="2">
      <t>セキサン</t>
    </rPh>
    <rPh sb="2" eb="4">
      <t>コンキョ</t>
    </rPh>
    <phoneticPr fontId="15"/>
  </si>
  <si>
    <t>募集要領と項目違う</t>
    <rPh sb="0" eb="4">
      <t>ボシュウヨウリョウ</t>
    </rPh>
    <rPh sb="5" eb="8">
      <t>コウモクチガ</t>
    </rPh>
    <phoneticPr fontId="15"/>
  </si>
  <si>
    <t>(1) 旅費</t>
  </si>
  <si>
    <t>(2) 会議費</t>
  </si>
  <si>
    <t>(3) 備品費</t>
  </si>
  <si>
    <t>(4) 借料及び損料</t>
  </si>
  <si>
    <t>(5) 消耗品費</t>
  </si>
  <si>
    <t>(6) 外注費</t>
  </si>
  <si>
    <t>(7) 印刷製本費</t>
  </si>
  <si>
    <t>(8) 補助員人件費</t>
  </si>
  <si>
    <t>(9) その他諸経費</t>
  </si>
  <si>
    <t>(10)委託費</t>
    <phoneticPr fontId="15"/>
  </si>
  <si>
    <t>範囲の編集を許可する+シートの保護</t>
    <rPh sb="0" eb="2">
      <t>ハンイ</t>
    </rPh>
    <rPh sb="3" eb="5">
      <t>ヘンシュウ</t>
    </rPh>
    <rPh sb="6" eb="8">
      <t>キョカ</t>
    </rPh>
    <rPh sb="15" eb="17">
      <t>ホゴ</t>
    </rPh>
    <phoneticPr fontId="15"/>
  </si>
  <si>
    <t>※補助額につきまして、補助事業に見合わない経費は、交付決定の際に減額の可能性がございます。
　 また、全ての支出は、支払いの事実を明らかにした帳簿類及び領収書等の証拠書類に基づき、これを満たさない経費について
 　は、支払額の対象外となる可能性があることにご留意ください。</t>
    <rPh sb="1" eb="4">
      <t>ホジョガク</t>
    </rPh>
    <rPh sb="11" eb="15">
      <t>ホジョジギョウ</t>
    </rPh>
    <rPh sb="16" eb="18">
      <t>ミア</t>
    </rPh>
    <rPh sb="21" eb="23">
      <t>ケイヒ</t>
    </rPh>
    <rPh sb="32" eb="34">
      <t>ゲンガク</t>
    </rPh>
    <rPh sb="35" eb="38">
      <t>カノウセイ</t>
    </rPh>
    <rPh sb="58" eb="60">
      <t>シハラ</t>
    </rPh>
    <rPh sb="86" eb="87">
      <t>モト</t>
    </rPh>
    <phoneticPr fontId="15"/>
  </si>
  <si>
    <t>Alt＋Enter</t>
    <phoneticPr fontId="15"/>
  </si>
  <si>
    <t>（様式２　別添２）</t>
    <rPh sb="1" eb="3">
      <t>ヨウシキ</t>
    </rPh>
    <rPh sb="5" eb="7">
      <t>ベッテン</t>
    </rPh>
    <phoneticPr fontId="15"/>
  </si>
  <si>
    <t>１．積算内訳書</t>
    <rPh sb="2" eb="7">
      <t>セキサンウチワケショ</t>
    </rPh>
    <phoneticPr fontId="15"/>
  </si>
  <si>
    <t>（１）</t>
    <phoneticPr fontId="15"/>
  </si>
  <si>
    <t>申請者（法人名）</t>
    <rPh sb="0" eb="3">
      <t>シンセイシャ</t>
    </rPh>
    <rPh sb="4" eb="7">
      <t>ホウジンメイ</t>
    </rPh>
    <phoneticPr fontId="15"/>
  </si>
  <si>
    <t>○○株式会社</t>
    <phoneticPr fontId="15"/>
  </si>
  <si>
    <t>（２）</t>
  </si>
  <si>
    <t>事業形態</t>
    <rPh sb="0" eb="2">
      <t>ジギョウ</t>
    </rPh>
    <rPh sb="2" eb="4">
      <t>ケイタイ</t>
    </rPh>
    <phoneticPr fontId="15"/>
  </si>
  <si>
    <t>実証事業</t>
  </si>
  <si>
    <t>※プルダウン選択してください</t>
    <rPh sb="6" eb="8">
      <t>センタク</t>
    </rPh>
    <phoneticPr fontId="15"/>
  </si>
  <si>
    <t>（３）</t>
  </si>
  <si>
    <t>１/２以内</t>
    <rPh sb="3" eb="5">
      <t>イナイ</t>
    </rPh>
    <phoneticPr fontId="15"/>
  </si>
  <si>
    <t>（４）</t>
  </si>
  <si>
    <t>補助金申請額</t>
    <rPh sb="0" eb="6">
      <t>ホジョキンシンセイガク</t>
    </rPh>
    <phoneticPr fontId="15"/>
  </si>
  <si>
    <t>自動反映欄</t>
    <rPh sb="0" eb="2">
      <t>ジドウ</t>
    </rPh>
    <rPh sb="2" eb="4">
      <t>ハンエイ</t>
    </rPh>
    <rPh sb="4" eb="5">
      <t>ラン</t>
    </rPh>
    <phoneticPr fontId="15"/>
  </si>
  <si>
    <t>※（５）積算内訳の補助金申請額が自動反映されます。</t>
    <phoneticPr fontId="15"/>
  </si>
  <si>
    <r>
      <t xml:space="preserve">手入力欄 </t>
    </r>
    <r>
      <rPr>
        <sz val="8"/>
        <color theme="0" tint="-0.499984740745262"/>
        <rFont val="ＭＳ ゴシック"/>
        <family val="3"/>
        <charset val="128"/>
      </rPr>
      <t>※必要に応じて記入</t>
    </r>
    <rPh sb="0" eb="4">
      <t>テニュウリョクラン</t>
    </rPh>
    <rPh sb="6" eb="8">
      <t>ヒツヨウ</t>
    </rPh>
    <rPh sb="9" eb="10">
      <t>オウ</t>
    </rPh>
    <rPh sb="12" eb="14">
      <t>キニュウ</t>
    </rPh>
    <phoneticPr fontId="15"/>
  </si>
  <si>
    <t>※自動反映欄は、「1/2」もしくは「2/3」の補助率で算出されます。
　「1/2以内」もしくは「2/3以内」の金額で補助金を申請したい場合は、手入力欄に
  自動反映欄で算出された申請額「以内」になるように金額を手入力してください。
　「手入力欄」に記載がある場合は、「手入力欄」の金額を参照します。</t>
    <rPh sb="1" eb="5">
      <t>ジドウハンエイ</t>
    </rPh>
    <rPh sb="5" eb="6">
      <t>ラン</t>
    </rPh>
    <rPh sb="23" eb="26">
      <t>ホジョリツ</t>
    </rPh>
    <rPh sb="27" eb="29">
      <t>サンシュツ</t>
    </rPh>
    <rPh sb="40" eb="42">
      <t>イナイ</t>
    </rPh>
    <rPh sb="51" eb="53">
      <t>イナイ</t>
    </rPh>
    <rPh sb="55" eb="57">
      <t>キンガク</t>
    </rPh>
    <rPh sb="58" eb="61">
      <t>ホジョキン</t>
    </rPh>
    <rPh sb="62" eb="64">
      <t>シンセイ</t>
    </rPh>
    <rPh sb="67" eb="69">
      <t>バアイ</t>
    </rPh>
    <rPh sb="71" eb="75">
      <t>テニュウリョクラン</t>
    </rPh>
    <rPh sb="79" eb="84">
      <t>ジドウハンエイラン</t>
    </rPh>
    <rPh sb="85" eb="87">
      <t>サンシュツ</t>
    </rPh>
    <rPh sb="90" eb="93">
      <t>シンセイガク</t>
    </rPh>
    <rPh sb="94" eb="96">
      <t>イナイ</t>
    </rPh>
    <rPh sb="103" eb="105">
      <t>キンガク</t>
    </rPh>
    <rPh sb="106" eb="109">
      <t>テニュウリョク</t>
    </rPh>
    <phoneticPr fontId="15"/>
  </si>
  <si>
    <t>（５）</t>
  </si>
  <si>
    <t>積算内訳</t>
    <rPh sb="0" eb="2">
      <t>セキサン</t>
    </rPh>
    <rPh sb="2" eb="4">
      <t>ウチワケ</t>
    </rPh>
    <phoneticPr fontId="15"/>
  </si>
  <si>
    <t>区分</t>
    <rPh sb="0" eb="2">
      <t>クブン</t>
    </rPh>
    <phoneticPr fontId="15"/>
  </si>
  <si>
    <t>内訳</t>
    <rPh sb="0" eb="2">
      <t>ウチワケ</t>
    </rPh>
    <phoneticPr fontId="15"/>
  </si>
  <si>
    <t>補助事業に要する経費</t>
    <rPh sb="0" eb="4">
      <t>ホジョジギョウ</t>
    </rPh>
    <rPh sb="5" eb="6">
      <t>ヨウ</t>
    </rPh>
    <rPh sb="8" eb="10">
      <t>ケイヒ</t>
    </rPh>
    <phoneticPr fontId="15"/>
  </si>
  <si>
    <t>補助対象経費</t>
    <rPh sb="0" eb="6">
      <t>ホジョタイショウケイヒ</t>
    </rPh>
    <phoneticPr fontId="15"/>
  </si>
  <si>
    <t>積算根拠　※簡潔に記載して下さい</t>
    <rPh sb="0" eb="4">
      <t>セキサンコンキョ</t>
    </rPh>
    <rPh sb="6" eb="8">
      <t>カンケツ</t>
    </rPh>
    <rPh sb="9" eb="11">
      <t>キサイ</t>
    </rPh>
    <rPh sb="13" eb="14">
      <t>クダ</t>
    </rPh>
    <phoneticPr fontId="15"/>
  </si>
  <si>
    <t>費目合計</t>
    <rPh sb="0" eb="4">
      <t>ヒモクゴウケイ</t>
    </rPh>
    <phoneticPr fontId="15"/>
  </si>
  <si>
    <t>事業費</t>
    <rPh sb="0" eb="3">
      <t>ジギョウヒ</t>
    </rPh>
    <phoneticPr fontId="15"/>
  </si>
  <si>
    <t>人件費</t>
    <rPh sb="0" eb="3">
      <t>ジンケンヒ</t>
    </rPh>
    <phoneticPr fontId="15"/>
  </si>
  <si>
    <t>旅費</t>
    <rPh sb="0" eb="2">
      <t>リョヒ</t>
    </rPh>
    <phoneticPr fontId="15"/>
  </si>
  <si>
    <t>●円×●人×●回（東京-インド移動想定）</t>
    <rPh sb="0" eb="2">
      <t>マルエン</t>
    </rPh>
    <rPh sb="4" eb="5">
      <t>ニン</t>
    </rPh>
    <rPh sb="7" eb="8">
      <t>カイ</t>
    </rPh>
    <rPh sb="9" eb="11">
      <t>トウキョウ</t>
    </rPh>
    <rPh sb="15" eb="17">
      <t>イドウ</t>
    </rPh>
    <rPh sb="17" eb="19">
      <t>ソウテイ</t>
    </rPh>
    <phoneticPr fontId="15"/>
  </si>
  <si>
    <t>●円×●人×●回（東京-パキスタン移動想定）</t>
    <rPh sb="0" eb="2">
      <t>マルエン</t>
    </rPh>
    <rPh sb="4" eb="5">
      <t>ニン</t>
    </rPh>
    <rPh sb="7" eb="8">
      <t>カイ</t>
    </rPh>
    <rPh sb="9" eb="11">
      <t>トウキョウ</t>
    </rPh>
    <rPh sb="17" eb="19">
      <t>イドウ</t>
    </rPh>
    <rPh sb="19" eb="21">
      <t>ソウテイ</t>
    </rPh>
    <phoneticPr fontId="15"/>
  </si>
  <si>
    <t>会場費</t>
    <phoneticPr fontId="15"/>
  </si>
  <si>
    <t>委託・外注費</t>
    <rPh sb="0" eb="2">
      <t>イタク</t>
    </rPh>
    <rPh sb="3" eb="6">
      <t>ガイチュウヒ</t>
    </rPh>
    <phoneticPr fontId="15"/>
  </si>
  <si>
    <t>●●調査費、2社合計</t>
    <rPh sb="2" eb="4">
      <t>チョウサ</t>
    </rPh>
    <rPh sb="4" eb="5">
      <t>ヒ</t>
    </rPh>
    <rPh sb="7" eb="8">
      <t>シャ</t>
    </rPh>
    <rPh sb="8" eb="10">
      <t>ゴウケイ</t>
    </rPh>
    <phoneticPr fontId="15"/>
  </si>
  <si>
    <t>謝金</t>
  </si>
  <si>
    <t>●●システム購入費</t>
    <rPh sb="6" eb="9">
      <t>コウニュウヒ</t>
    </rPh>
    <phoneticPr fontId="15"/>
  </si>
  <si>
    <t>借料及び損料</t>
    <phoneticPr fontId="15"/>
  </si>
  <si>
    <t>●●実施のための派遣人員○名×単価●円×●時間×●ヶ月</t>
    <rPh sb="2" eb="4">
      <t>ジッシ</t>
    </rPh>
    <rPh sb="8" eb="10">
      <t>ハケン</t>
    </rPh>
    <rPh sb="10" eb="12">
      <t>ジンイン</t>
    </rPh>
    <rPh sb="12" eb="14">
      <t>マルメイ</t>
    </rPh>
    <rPh sb="15" eb="17">
      <t>タンカ</t>
    </rPh>
    <rPh sb="18" eb="19">
      <t>エン</t>
    </rPh>
    <rPh sb="21" eb="23">
      <t>ジカン</t>
    </rPh>
    <rPh sb="26" eb="27">
      <t>ゲツ</t>
    </rPh>
    <phoneticPr fontId="15"/>
  </si>
  <si>
    <t>消耗品費</t>
    <rPh sb="0" eb="3">
      <t>ショウモウヒン</t>
    </rPh>
    <rPh sb="3" eb="4">
      <t>ヒ</t>
    </rPh>
    <phoneticPr fontId="15"/>
  </si>
  <si>
    <t>機械設備費・システム購入費（実証事業に限る）</t>
    <rPh sb="0" eb="2">
      <t>キカイ</t>
    </rPh>
    <rPh sb="2" eb="4">
      <t>セツビ</t>
    </rPh>
    <rPh sb="4" eb="5">
      <t>ヒ</t>
    </rPh>
    <rPh sb="10" eb="13">
      <t>コウニュウヒ</t>
    </rPh>
    <rPh sb="14" eb="16">
      <t>ジッショウ</t>
    </rPh>
    <rPh sb="16" eb="18">
      <t>ジギョウ</t>
    </rPh>
    <rPh sb="19" eb="20">
      <t>カギ</t>
    </rPh>
    <phoneticPr fontId="15"/>
  </si>
  <si>
    <t>印刷製本費</t>
    <rPh sb="0" eb="2">
      <t>インサツ</t>
    </rPh>
    <rPh sb="2" eb="4">
      <t>セイホン</t>
    </rPh>
    <rPh sb="4" eb="5">
      <t>ヒ</t>
    </rPh>
    <phoneticPr fontId="15"/>
  </si>
  <si>
    <t>補助員人件費</t>
    <rPh sb="0" eb="3">
      <t>ホジョイン</t>
    </rPh>
    <rPh sb="3" eb="6">
      <t>ジンケンヒ</t>
    </rPh>
    <phoneticPr fontId="15"/>
  </si>
  <si>
    <t>その他諸経費</t>
    <rPh sb="2" eb="3">
      <t>タ</t>
    </rPh>
    <rPh sb="3" eb="6">
      <t>ショケイヒ</t>
    </rPh>
    <phoneticPr fontId="15"/>
  </si>
  <si>
    <t>合計額</t>
    <rPh sb="0" eb="3">
      <t>ゴウケイガク</t>
    </rPh>
    <phoneticPr fontId="15"/>
  </si>
  <si>
    <t>※補助対象経費について、募集要領の「１０．（３）補助対象経費からの消費税額の除外」のとおり、原則、消費税等を除外して計上してください。</t>
    <rPh sb="1" eb="7">
      <t>ホジョタイショウケイヒ</t>
    </rPh>
    <rPh sb="12" eb="16">
      <t>ボシュウヨウリョウ</t>
    </rPh>
    <phoneticPr fontId="15"/>
  </si>
  <si>
    <t>２．資金計画</t>
    <rPh sb="2" eb="6">
      <t>シキンケイカク</t>
    </rPh>
    <phoneticPr fontId="15"/>
  </si>
  <si>
    <t>※１．積算内訳書「（５）積算内訳の補助事業に要する経費　合計額」
　が自動反映されます</t>
    <rPh sb="19" eb="21">
      <t>ジギョウ</t>
    </rPh>
    <rPh sb="22" eb="23">
      <t>ヨウ</t>
    </rPh>
    <rPh sb="25" eb="27">
      <t>ケイヒ</t>
    </rPh>
    <rPh sb="28" eb="31">
      <t>ゴウケイガク</t>
    </rPh>
    <phoneticPr fontId="15"/>
  </si>
  <si>
    <t>補助金充当（予定）額</t>
    <rPh sb="0" eb="3">
      <t>ホジョキン</t>
    </rPh>
    <rPh sb="3" eb="5">
      <t>ジュウトウ</t>
    </rPh>
    <rPh sb="6" eb="8">
      <t>ヨテイ</t>
    </rPh>
    <rPh sb="9" eb="10">
      <t>ガク</t>
    </rPh>
    <phoneticPr fontId="15"/>
  </si>
  <si>
    <t>※１．積算内訳書「（５）積算内訳の補助金申請額」が自動反映されます。手入力欄に金額を入力されている場合はそちらを優先します。</t>
    <rPh sb="34" eb="38">
      <t>テニュウリョクラン</t>
    </rPh>
    <rPh sb="39" eb="41">
      <t>キンガク</t>
    </rPh>
    <rPh sb="42" eb="44">
      <t>ニュウリョク</t>
    </rPh>
    <rPh sb="49" eb="51">
      <t>バアイ</t>
    </rPh>
    <rPh sb="56" eb="58">
      <t>ユウセン</t>
    </rPh>
    <phoneticPr fontId="15"/>
  </si>
  <si>
    <t>資金計画について</t>
    <rPh sb="0" eb="2">
      <t>シキン</t>
    </rPh>
    <rPh sb="2" eb="4">
      <t>ケイカク</t>
    </rPh>
    <phoneticPr fontId="15"/>
  </si>
  <si>
    <t>精算払までの期間は、自己資金で支弁予定</t>
  </si>
  <si>
    <t>※プルダウン選択してください。</t>
    <phoneticPr fontId="15"/>
  </si>
  <si>
    <t>金融機関等からの借入れ（予定）額</t>
    <rPh sb="0" eb="5">
      <t>キンユウキカントウ</t>
    </rPh>
    <rPh sb="8" eb="10">
      <t>カリイレ</t>
    </rPh>
    <rPh sb="12" eb="14">
      <t>ヨテイ</t>
    </rPh>
    <rPh sb="15" eb="16">
      <t>ガク</t>
    </rPh>
    <phoneticPr fontId="15"/>
  </si>
  <si>
    <t>※借入を予定していない場合は、「0」を入力してください。</t>
    <rPh sb="1" eb="3">
      <t>カリイレ</t>
    </rPh>
    <rPh sb="4" eb="6">
      <t>ヨテイ</t>
    </rPh>
    <rPh sb="11" eb="13">
      <t>バアイ</t>
    </rPh>
    <rPh sb="19" eb="21">
      <t>ニュウリョク</t>
    </rPh>
    <phoneticPr fontId="15"/>
  </si>
  <si>
    <t>借入条件：補助事業取得財産の担保予定</t>
    <rPh sb="0" eb="2">
      <t>カリイレ</t>
    </rPh>
    <rPh sb="2" eb="4">
      <t>ジョウケン</t>
    </rPh>
    <phoneticPr fontId="15"/>
  </si>
  <si>
    <t>なし</t>
  </si>
  <si>
    <t>（５）</t>
    <phoneticPr fontId="15"/>
  </si>
  <si>
    <t>自己資金充当額</t>
    <rPh sb="0" eb="4">
      <t>ジコシキン</t>
    </rPh>
    <rPh sb="4" eb="6">
      <t>ジュウトウ</t>
    </rPh>
    <rPh sb="6" eb="7">
      <t>ガク</t>
    </rPh>
    <phoneticPr fontId="15"/>
  </si>
  <si>
    <t>※２．資金計画「（１）補助事業に要する経費」-「（２）補助金充当（予定）額」-「（４）金融機関等からの借入れ（予定）額」が自動反映されます</t>
    <rPh sb="3" eb="7">
      <t>シキンケイカク</t>
    </rPh>
    <rPh sb="11" eb="15">
      <t>ホジョジギョウ</t>
    </rPh>
    <rPh sb="16" eb="17">
      <t>ヨウ</t>
    </rPh>
    <rPh sb="19" eb="21">
      <t>ケイヒ</t>
    </rPh>
    <phoneticPr fontId="15"/>
  </si>
  <si>
    <t>（６）</t>
    <phoneticPr fontId="15"/>
  </si>
  <si>
    <t>本事業における収入金</t>
    <rPh sb="0" eb="3">
      <t>ホンジギョウ</t>
    </rPh>
    <rPh sb="7" eb="10">
      <t>シュウニュウキン</t>
    </rPh>
    <phoneticPr fontId="15"/>
  </si>
  <si>
    <t>※収入金の見込みがない場合は「0」を入力してください。</t>
    <rPh sb="1" eb="4">
      <t>シュウニュウキン</t>
    </rPh>
    <rPh sb="5" eb="7">
      <t>ミコ</t>
    </rPh>
    <rPh sb="11" eb="13">
      <t>バアイ</t>
    </rPh>
    <rPh sb="18" eb="20">
      <t>ニュウリョク</t>
    </rPh>
    <phoneticPr fontId="15"/>
  </si>
  <si>
    <t>収入金の詳細
※収入金の見込みが有る場合のみ記載</t>
    <rPh sb="0" eb="3">
      <t>シュウニュウキン</t>
    </rPh>
    <rPh sb="4" eb="6">
      <t>ショウサイ</t>
    </rPh>
    <rPh sb="8" eb="11">
      <t>シュウニュウキン</t>
    </rPh>
    <rPh sb="12" eb="14">
      <t>ミコ</t>
    </rPh>
    <rPh sb="16" eb="17">
      <t>ア</t>
    </rPh>
    <rPh sb="18" eb="20">
      <t>バアイ</t>
    </rPh>
    <rPh sb="22" eb="24">
      <t>キサイ</t>
    </rPh>
    <phoneticPr fontId="15"/>
  </si>
  <si>
    <t>A. 事業費</t>
    <rPh sb="3" eb="6">
      <t>ジギョウヒ</t>
    </rPh>
    <phoneticPr fontId="15"/>
  </si>
  <si>
    <t>B. 委託費</t>
    <rPh sb="3" eb="6">
      <t>イタクヒ</t>
    </rPh>
    <phoneticPr fontId="15"/>
  </si>
  <si>
    <t>経費流用シミュレーション</t>
    <rPh sb="0" eb="2">
      <t>ケイヒ</t>
    </rPh>
    <rPh sb="2" eb="4">
      <t>リュウヨウ</t>
    </rPh>
    <phoneticPr fontId="15"/>
  </si>
  <si>
    <t>A. 事業費およびB.委託費の小さい方</t>
    <phoneticPr fontId="15"/>
  </si>
  <si>
    <t>流用パターン①
A. 事業費→B.委託費</t>
    <rPh sb="0" eb="2">
      <t>リュウヨウ</t>
    </rPh>
    <rPh sb="11" eb="14">
      <t>ジギョウヒ</t>
    </rPh>
    <rPh sb="17" eb="19">
      <t>イタク</t>
    </rPh>
    <rPh sb="19" eb="20">
      <t>ヒ</t>
    </rPh>
    <phoneticPr fontId="15"/>
  </si>
  <si>
    <t>流用パターン②
B.委託費→A. 事業費</t>
    <rPh sb="0" eb="2">
      <t>リュウヨウ</t>
    </rPh>
    <rPh sb="10" eb="12">
      <t>イタク</t>
    </rPh>
    <rPh sb="12" eb="13">
      <t>ヒ</t>
    </rPh>
    <phoneticPr fontId="15"/>
  </si>
  <si>
    <t>流用上限額（10%）</t>
    <rPh sb="0" eb="5">
      <t>リュウヨウジョウゲンガク</t>
    </rPh>
    <phoneticPr fontId="15"/>
  </si>
  <si>
    <t>　</t>
  </si>
  <si>
    <t>To Do</t>
    <phoneticPr fontId="15"/>
  </si>
  <si>
    <t>スキル録画＆習得</t>
    <rPh sb="3" eb="5">
      <t>ロクガ</t>
    </rPh>
    <rPh sb="6" eb="8">
      <t>シュウトク</t>
    </rPh>
    <phoneticPr fontId="15"/>
  </si>
  <si>
    <t>リスト</t>
    <phoneticPr fontId="15"/>
  </si>
  <si>
    <t>支出実績報告書の証憑を再整理</t>
    <rPh sb="0" eb="7">
      <t>シシュツジッセキホウコクショ</t>
    </rPh>
    <rPh sb="8" eb="10">
      <t>ショウヒョウ</t>
    </rPh>
    <rPh sb="11" eb="14">
      <t>サイセイリ</t>
    </rPh>
    <phoneticPr fontId="15"/>
  </si>
  <si>
    <t>経費計算書の記載例作成_GS参照</t>
    <rPh sb="0" eb="5">
      <t>ケイヒケイサンショ</t>
    </rPh>
    <rPh sb="6" eb="9">
      <t>キサイレイ</t>
    </rPh>
    <rPh sb="9" eb="11">
      <t>サクセイ</t>
    </rPh>
    <rPh sb="14" eb="16">
      <t>サンショウ</t>
    </rPh>
    <phoneticPr fontId="15"/>
  </si>
  <si>
    <t>経費流用シミュレーション（上記申請額ではなく、実際には交付決定額に基づくが、申請額でシミュレーション）</t>
    <rPh sb="0" eb="2">
      <t>ケイヒ</t>
    </rPh>
    <rPh sb="2" eb="4">
      <t>リュウヨウ</t>
    </rPh>
    <rPh sb="13" eb="15">
      <t>ジョウキ</t>
    </rPh>
    <rPh sb="15" eb="18">
      <t>シンセイガク</t>
    </rPh>
    <rPh sb="23" eb="25">
      <t>ジッサイ</t>
    </rPh>
    <rPh sb="27" eb="31">
      <t>コウフケッテイ</t>
    </rPh>
    <rPh sb="31" eb="32">
      <t>ガク</t>
    </rPh>
    <rPh sb="33" eb="34">
      <t>モト</t>
    </rPh>
    <rPh sb="38" eb="41">
      <t>シンセイガク</t>
    </rPh>
    <phoneticPr fontId="15"/>
  </si>
  <si>
    <r>
      <t xml:space="preserve">補助上限額
</t>
    </r>
    <r>
      <rPr>
        <sz val="10"/>
        <color rgb="FFFF0000"/>
        <rFont val="ＭＳ ゴシック"/>
        <family val="3"/>
        <charset val="128"/>
      </rPr>
      <t>※研修に係る経費は補助率1/2ですので、
補助上限額の倍額まで積算可能です。</t>
    </r>
    <rPh sb="2" eb="4">
      <t>ジョウゲン</t>
    </rPh>
    <rPh sb="4" eb="5">
      <t>ガク</t>
    </rPh>
    <rPh sb="7" eb="9">
      <t>ケンシュウ</t>
    </rPh>
    <rPh sb="10" eb="11">
      <t>カカ</t>
    </rPh>
    <rPh sb="12" eb="14">
      <t>ケイヒ</t>
    </rPh>
    <rPh sb="15" eb="18">
      <t>ホジョリツ</t>
    </rPh>
    <rPh sb="27" eb="32">
      <t>ホジョジョウゲンガク</t>
    </rPh>
    <rPh sb="33" eb="35">
      <t>バイガク</t>
    </rPh>
    <rPh sb="37" eb="41">
      <t>セキサンカノウ</t>
    </rPh>
    <phoneticPr fontId="15"/>
  </si>
  <si>
    <t>F4前と同じアクション</t>
    <rPh sb="2" eb="3">
      <t>マエ</t>
    </rPh>
    <rPh sb="4" eb="5">
      <t>オナ</t>
    </rPh>
    <phoneticPr fontId="15"/>
  </si>
  <si>
    <t>INPACT（India-Nippon Program for Applied Competency Training）
支出実績報告書</t>
    <rPh sb="61" eb="68">
      <t>シシュツジッセキホウコクショ</t>
    </rPh>
    <phoneticPr fontId="15"/>
  </si>
  <si>
    <t>if　空白</t>
    <rPh sb="3" eb="5">
      <t>クウハク</t>
    </rPh>
    <phoneticPr fontId="15"/>
  </si>
  <si>
    <t>計画値</t>
    <rPh sb="0" eb="3">
      <t>ケイカクチ</t>
    </rPh>
    <phoneticPr fontId="15"/>
  </si>
  <si>
    <t>実績値</t>
    <rPh sb="0" eb="3">
      <t>ジッセキチ</t>
    </rPh>
    <phoneticPr fontId="15"/>
  </si>
  <si>
    <t>注釈</t>
    <rPh sb="0" eb="2">
      <t>チュウシャク</t>
    </rPh>
    <phoneticPr fontId="15"/>
  </si>
  <si>
    <t>精算に必要な証憑チェックリスト</t>
    <rPh sb="0" eb="2">
      <t>セイサン</t>
    </rPh>
    <rPh sb="3" eb="5">
      <t>ヒツヨウ</t>
    </rPh>
    <rPh sb="6" eb="8">
      <t>ショウヒョウ</t>
    </rPh>
    <phoneticPr fontId="15"/>
  </si>
  <si>
    <t>(1)-1 出張命令書</t>
    <rPh sb="10" eb="11">
      <t>ショ</t>
    </rPh>
    <phoneticPr fontId="15"/>
  </si>
  <si>
    <t>(1)-2 旅費計算書</t>
    <phoneticPr fontId="15"/>
  </si>
  <si>
    <t>（単位：円）</t>
  </si>
  <si>
    <t>補助対象経費の区分</t>
  </si>
  <si>
    <t>補助対象経費の額</t>
  </si>
  <si>
    <t>補助率</t>
  </si>
  <si>
    <t>事業費</t>
  </si>
  <si>
    <t>合計</t>
  </si>
  <si>
    <t>補助金交付
申請額</t>
    <phoneticPr fontId="15"/>
  </si>
  <si>
    <t>補助事業に要する
経費</t>
    <phoneticPr fontId="15"/>
  </si>
  <si>
    <t xml:space="preserve">INPACT（India-Nippon Program for Applied Competency Training）
</t>
    <phoneticPr fontId="15"/>
  </si>
  <si>
    <t>経費精算書</t>
    <rPh sb="0" eb="5">
      <t>ケイヒセイサンショ</t>
    </rPh>
    <phoneticPr fontId="15"/>
  </si>
  <si>
    <t>I. 事業費</t>
    <rPh sb="3" eb="6">
      <t>ジギョウヒ</t>
    </rPh>
    <phoneticPr fontId="15"/>
  </si>
  <si>
    <t>申請企業/団体名：</t>
    <rPh sb="5" eb="7">
      <t>ダンタイ</t>
    </rPh>
    <phoneticPr fontId="15"/>
  </si>
  <si>
    <t>B. 委託費・外注費</t>
    <rPh sb="3" eb="6">
      <t>イタクヒ</t>
    </rPh>
    <rPh sb="7" eb="10">
      <t>ガイチュウヒ</t>
    </rPh>
    <phoneticPr fontId="15"/>
  </si>
  <si>
    <t>会議室レンタル（¥3,000 × 5回）：¥15,000</t>
    <phoneticPr fontId="15"/>
  </si>
  <si>
    <t>実習用測定キット（工具・計測器）：¥40,000
プロジェクター：¥30,000</t>
    <phoneticPr fontId="15"/>
  </si>
  <si>
    <t>日本-インド往復航空券（エコノミークラス往復：¥100,000 × 2人）：¥200,000
現地宿泊費（¥7,000 × 30日）：¥210,000
現地日当（食費等 ¥1,500 × 30日）：¥45,000
インド国内移動費（ハイヤー・Uber等）：一式 ¥30,000</t>
    <phoneticPr fontId="15"/>
  </si>
  <si>
    <t>研修用機器（例：工具セット・簡易実習台等）レンタル費：¥4,000 × 3日 ＝ ¥12,000</t>
    <phoneticPr fontId="15"/>
  </si>
  <si>
    <t>ペン（¥900/12本 × 3）：¥2,700
ノート（¥200/冊 × 30）：¥6,000</t>
    <phoneticPr fontId="15"/>
  </si>
  <si>
    <t xml:space="preserve">	通信費（SIM、Wi-Fi等）：¥30,000</t>
    <phoneticPr fontId="15"/>
  </si>
  <si>
    <t>大学/研究機関との連携調査: ¥800,000</t>
    <phoneticPr fontId="15"/>
  </si>
  <si>
    <t>現地外部アルバイト（現地拠点社員等の人件費は計上不可）：¥500,000</t>
    <rPh sb="2" eb="4">
      <t>ガイブ</t>
    </rPh>
    <rPh sb="10" eb="16">
      <t>ゲンチキョテンシャイン</t>
    </rPh>
    <rPh sb="16" eb="17">
      <t>ナド</t>
    </rPh>
    <rPh sb="18" eb="21">
      <t>ジンケンヒ</t>
    </rPh>
    <rPh sb="22" eb="26">
      <t>ケイジョウフカ</t>
    </rPh>
    <phoneticPr fontId="15"/>
  </si>
  <si>
    <t>(3) 謝金</t>
    <rPh sb="4" eb="6">
      <t>シャキン</t>
    </rPh>
    <phoneticPr fontId="15"/>
  </si>
  <si>
    <t>(4) 備品費</t>
    <phoneticPr fontId="15"/>
  </si>
  <si>
    <t>(5) 借料及び損料</t>
    <phoneticPr fontId="15"/>
  </si>
  <si>
    <t>(6) 消耗品費</t>
    <phoneticPr fontId="15"/>
  </si>
  <si>
    <t>(7) 印刷製本費</t>
    <phoneticPr fontId="15"/>
  </si>
  <si>
    <t>(8) 補助員人件費</t>
    <phoneticPr fontId="15"/>
  </si>
  <si>
    <t>(9) その他諸経費</t>
    <phoneticPr fontId="15"/>
  </si>
  <si>
    <t>　委託費・外注費</t>
    <phoneticPr fontId="15"/>
  </si>
  <si>
    <t>https://www.meti.go.jp/information_2/downloadfiles/2022_hojo_manual.pdf</t>
    <phoneticPr fontId="15"/>
  </si>
  <si>
    <t>参考：経済産業省 補助事業事務処理マニュアル</t>
    <rPh sb="0" eb="2">
      <t>サンコウ</t>
    </rPh>
    <rPh sb="3" eb="8">
      <t>ケイザイサンギョウショウ</t>
    </rPh>
    <rPh sb="9" eb="11">
      <t>ホジョ</t>
    </rPh>
    <rPh sb="11" eb="13">
      <t>ジギョウ</t>
    </rPh>
    <rPh sb="13" eb="15">
      <t>ジム</t>
    </rPh>
    <rPh sb="15" eb="17">
      <t>ショリ</t>
    </rPh>
    <phoneticPr fontId="15"/>
  </si>
  <si>
    <t>外部講師 7,900円×3時間×2回：¥47,400
（謝金単価については内規等に従う。内規等が無い場合は経済産業省 補助事業事務処理マニュアル P23参照）</t>
    <rPh sb="0" eb="4">
      <t>ガイブコウシ</t>
    </rPh>
    <rPh sb="10" eb="11">
      <t>エン</t>
    </rPh>
    <rPh sb="13" eb="15">
      <t>ジカン</t>
    </rPh>
    <rPh sb="17" eb="18">
      <t>カイ</t>
    </rPh>
    <rPh sb="28" eb="32">
      <t>シャキンタンカ</t>
    </rPh>
    <rPh sb="37" eb="39">
      <t>ナイキ</t>
    </rPh>
    <rPh sb="39" eb="40">
      <t>ナド</t>
    </rPh>
    <rPh sb="41" eb="42">
      <t>シタガ</t>
    </rPh>
    <rPh sb="44" eb="46">
      <t>ナイキ</t>
    </rPh>
    <rPh sb="46" eb="47">
      <t>ナド</t>
    </rPh>
    <rPh sb="53" eb="58">
      <t>ケイザイサンギョウショウ</t>
    </rPh>
    <rPh sb="59" eb="61">
      <t>ホジョ</t>
    </rPh>
    <rPh sb="61" eb="63">
      <t>ジギョウ</t>
    </rPh>
    <rPh sb="63" eb="65">
      <t>ジム</t>
    </rPh>
    <rPh sb="65" eb="67">
      <t>ショリ</t>
    </rPh>
    <rPh sb="76" eb="78">
      <t>サンショウ</t>
    </rPh>
    <phoneticPr fontId="15"/>
  </si>
  <si>
    <t>B. 委託費・
外注費</t>
    <phoneticPr fontId="15"/>
  </si>
  <si>
    <t>※交付決定後、A. 事業費およびB. 委託費・外注費の小さい方の10%まで経費の流用が可能です。10％を超える変更が見込まれる
　 場合は計画変更承認申請書による申請が必要です。</t>
    <rPh sb="1" eb="3">
      <t>コウフ</t>
    </rPh>
    <rPh sb="3" eb="5">
      <t>ケッテイ</t>
    </rPh>
    <rPh sb="5" eb="6">
      <t>ゴ</t>
    </rPh>
    <rPh sb="10" eb="13">
      <t>ジギョウヒ</t>
    </rPh>
    <rPh sb="19" eb="21">
      <t>イタク</t>
    </rPh>
    <rPh sb="21" eb="22">
      <t>ヒ</t>
    </rPh>
    <rPh sb="23" eb="26">
      <t>ガイチュウヒ</t>
    </rPh>
    <rPh sb="27" eb="28">
      <t>チイ</t>
    </rPh>
    <rPh sb="30" eb="31">
      <t>ホウ</t>
    </rPh>
    <rPh sb="37" eb="39">
      <t>ケイヒ</t>
    </rPh>
    <rPh sb="40" eb="42">
      <t>リュウヨウ</t>
    </rPh>
    <rPh sb="43" eb="45">
      <t>カノウ</t>
    </rPh>
    <rPh sb="81" eb="83">
      <t>シンセイ</t>
    </rPh>
    <rPh sb="84" eb="86">
      <t>ヒツヨウ</t>
    </rPh>
    <phoneticPr fontId="15"/>
  </si>
  <si>
    <t>A. 事業費およびB. 委託費・外注費の小さい方</t>
    <phoneticPr fontId="15"/>
  </si>
  <si>
    <t>流用パターン①
A. 事業費→B. 委託費・外注費</t>
    <rPh sb="0" eb="2">
      <t>リュウヨウ</t>
    </rPh>
    <rPh sb="11" eb="14">
      <t>ジギョウヒ</t>
    </rPh>
    <phoneticPr fontId="15"/>
  </si>
  <si>
    <t>流用パターン②
B. 委託費・外注費→A. 事業費</t>
    <rPh sb="0" eb="2">
      <t>リュウヨウ</t>
    </rPh>
    <rPh sb="11" eb="13">
      <t>イタク</t>
    </rPh>
    <rPh sb="13" eb="14">
      <t>ヒ</t>
    </rPh>
    <rPh sb="15" eb="18">
      <t>ガイチュウヒ</t>
    </rPh>
    <phoneticPr fontId="15"/>
  </si>
  <si>
    <t>株式会社○○○/○○○株式会社</t>
    <rPh sb="0" eb="1">
      <t>カブ</t>
    </rPh>
    <rPh sb="7" eb="8">
      <t>シキ</t>
    </rPh>
    <rPh sb="8" eb="10">
      <t>ガイシャカブシキガイシャ</t>
    </rPh>
    <phoneticPr fontId="15"/>
  </si>
  <si>
    <t>A4三つ折りパンフレット50部：¥12,000</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</si>
</sst>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INR]\ #,##0.00"/>
    <numFmt numFmtId="177" formatCode="[$¥-411]#,##0;[$¥-411]#,##0"/>
    <numFmt numFmtId="178" formatCode="#,##0.0000;[Red]\-#,##0.0000"/>
    <numFmt numFmtId="179" formatCode="[$INR]\ #,##0.00000;[Red][$INR]\ \-#,##0.00000"/>
    <numFmt numFmtId="180" formatCode="#&quot; days&quot;"/>
    <numFmt numFmtId="181" formatCode="&quot;$&quot;#,##0.00"/>
    <numFmt numFmtId="182" formatCode="[$¥-411]#,##0.00"/>
    <numFmt numFmtId="183" formatCode="[$¥-411]#,##0_);[Red]\([$¥-411]#,##0\)"/>
    <numFmt numFmtId="184" formatCode="#,###&quot;円&quot;"/>
    <numFmt numFmtId="185" formatCode="#,##0&quot;円&quot;"/>
    <numFmt numFmtId="186" formatCode="##,##0&quot;円&quot;"/>
    <numFmt numFmtId="187" formatCode="[$¥-411]#,##0.00_);[Red]\([$¥-411]#,##0.00\)"/>
  </numFmts>
  <fonts count="76">
    <font>
      <sz val="11"/>
      <color theme="1"/>
      <name val="ＭＳ Ｐゴシック"/>
      <family val="2"/>
      <charset val="128"/>
      <scheme val="minor"/>
    </font>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12"/>
      <color theme="1"/>
      <name val="Arial Unicode MS"/>
      <family val="3"/>
      <charset val="128"/>
    </font>
    <font>
      <b/>
      <sz val="11"/>
      <color theme="1"/>
      <name val="Arial"/>
      <family val="2"/>
    </font>
    <font>
      <sz val="11"/>
      <color rgb="FF9C0006"/>
      <name val="ＭＳ Ｐゴシック"/>
      <family val="2"/>
      <charset val="128"/>
      <scheme val="minor"/>
    </font>
    <font>
      <sz val="11"/>
      <color rgb="FF9C6500"/>
      <name val="ＭＳ Ｐゴシック"/>
      <family val="2"/>
      <charset val="128"/>
      <scheme val="minor"/>
    </font>
    <font>
      <sz val="11"/>
      <color rgb="FF006100"/>
      <name val="ＭＳ Ｐゴシック"/>
      <family val="2"/>
      <charset val="128"/>
      <scheme val="minor"/>
    </font>
    <font>
      <b/>
      <sz val="11"/>
      <color theme="0"/>
      <name val="ＭＳ Ｐゴシック"/>
      <family val="2"/>
      <charset val="128"/>
      <scheme val="minor"/>
    </font>
    <font>
      <b/>
      <sz val="10"/>
      <color theme="0"/>
      <name val="Arial"/>
      <family val="2"/>
    </font>
    <font>
      <b/>
      <sz val="12"/>
      <color theme="0"/>
      <name val="Arial"/>
      <family val="2"/>
    </font>
    <font>
      <sz val="9"/>
      <color theme="1"/>
      <name val="Arial Unicode MS"/>
      <family val="3"/>
      <charset val="128"/>
    </font>
    <font>
      <b/>
      <sz val="12"/>
      <color theme="0"/>
      <name val="Arial Unicode MS"/>
      <family val="3"/>
      <charset val="128"/>
    </font>
    <font>
      <sz val="10"/>
      <color theme="1"/>
      <name val="Arial Unicode MS"/>
      <family val="3"/>
      <charset val="128"/>
    </font>
    <font>
      <sz val="6"/>
      <name val="ＭＳ Ｐゴシック"/>
      <family val="2"/>
      <charset val="128"/>
      <scheme val="minor"/>
    </font>
    <font>
      <sz val="11"/>
      <name val="ＭＳ Ｐゴシック"/>
      <family val="3"/>
      <charset val="128"/>
    </font>
    <font>
      <b/>
      <sz val="12"/>
      <color theme="1"/>
      <name val="Arial Unicode MS"/>
      <family val="3"/>
      <charset val="128"/>
    </font>
    <font>
      <sz val="10"/>
      <name val="Arial"/>
      <family val="2"/>
    </font>
    <font>
      <sz val="12"/>
      <name val="Arial"/>
      <family val="2"/>
    </font>
    <font>
      <b/>
      <sz val="9"/>
      <color indexed="81"/>
      <name val="ＭＳ Ｐゴシック"/>
      <family val="3"/>
      <charset val="128"/>
    </font>
    <font>
      <sz val="11"/>
      <color theme="1"/>
      <name val="ＭＳ Ｐゴシック"/>
      <family val="3"/>
      <charset val="128"/>
      <scheme val="minor"/>
    </font>
    <font>
      <sz val="9"/>
      <color indexed="81"/>
      <name val="Tahoma"/>
      <family val="2"/>
    </font>
    <font>
      <sz val="12"/>
      <name val="Arial Unicode MS"/>
      <family val="3"/>
      <charset val="128"/>
    </font>
    <font>
      <b/>
      <sz val="12"/>
      <color theme="1" tint="0.499984740745262"/>
      <name val="Arial Unicode MS"/>
      <family val="3"/>
      <charset val="128"/>
    </font>
    <font>
      <sz val="9"/>
      <color theme="0" tint="-0.499984740745262"/>
      <name val="Arial Unicode MS"/>
      <family val="3"/>
      <charset val="128"/>
    </font>
    <font>
      <b/>
      <sz val="9"/>
      <color theme="0" tint="-0.499984740745262"/>
      <name val="Arial Unicode MS"/>
      <family val="3"/>
      <charset val="128"/>
    </font>
    <font>
      <b/>
      <sz val="10"/>
      <color theme="1"/>
      <name val="Arial Unicode MS"/>
      <family val="3"/>
      <charset val="128"/>
    </font>
    <font>
      <b/>
      <sz val="10"/>
      <color theme="0"/>
      <name val="Arial Unicode MS"/>
      <family val="3"/>
      <charset val="128"/>
    </font>
    <font>
      <b/>
      <sz val="11"/>
      <color theme="1" tint="0.499984740745262"/>
      <name val="Arial Unicode MS"/>
      <family val="3"/>
      <charset val="128"/>
    </font>
    <font>
      <sz val="11"/>
      <color theme="1"/>
      <name val="Arial Unicode MS"/>
      <family val="3"/>
      <charset val="128"/>
    </font>
    <font>
      <b/>
      <sz val="9"/>
      <color theme="1" tint="0.499984740745262"/>
      <name val="Arial Unicode MS"/>
      <family val="3"/>
      <charset val="128"/>
    </font>
    <font>
      <sz val="10"/>
      <name val="Arial Unicode MS"/>
      <family val="3"/>
      <charset val="128"/>
    </font>
    <font>
      <sz val="12"/>
      <color rgb="FFFF0000"/>
      <name val="Arial Unicode MS"/>
      <family val="3"/>
      <charset val="128"/>
    </font>
    <font>
      <sz val="10.5"/>
      <color theme="1"/>
      <name val="ＭＳ ゴシック"/>
      <family val="3"/>
      <charset val="128"/>
    </font>
    <font>
      <b/>
      <sz val="12"/>
      <color theme="1"/>
      <name val="ＭＳ ゴシック"/>
      <family val="3"/>
      <charset val="128"/>
    </font>
    <font>
      <sz val="12"/>
      <name val="Arial Unicode MS"/>
      <family val="3"/>
    </font>
    <font>
      <sz val="10"/>
      <name val="ＭＳ Ｐゴシック"/>
      <family val="2"/>
      <charset val="128"/>
    </font>
    <font>
      <b/>
      <sz val="12"/>
      <name val="Arial Unicode MS"/>
      <family val="3"/>
      <charset val="128"/>
    </font>
    <font>
      <b/>
      <sz val="11"/>
      <color theme="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sz val="16"/>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color rgb="FF000000"/>
      <name val="ＭＳ ゴシック"/>
      <family val="3"/>
      <charset val="128"/>
    </font>
    <font>
      <sz val="12"/>
      <color rgb="FF000000"/>
      <name val="ＭＳ ゴシック"/>
      <family val="3"/>
      <charset val="128"/>
    </font>
    <font>
      <sz val="12"/>
      <color rgb="FF0070C0"/>
      <name val="ＭＳ Ｐゴシック"/>
      <family val="3"/>
      <charset val="128"/>
      <scheme val="minor"/>
    </font>
    <font>
      <sz val="9"/>
      <color indexed="81"/>
      <name val="MS P ゴシック"/>
      <family val="3"/>
      <charset val="128"/>
    </font>
    <font>
      <sz val="14"/>
      <color theme="1"/>
      <name val="ＭＳ ゴシック"/>
      <family val="3"/>
      <charset val="128"/>
    </font>
    <font>
      <sz val="14"/>
      <name val="ＭＳ ゴシック"/>
      <family val="3"/>
      <charset val="128"/>
    </font>
    <font>
      <b/>
      <sz val="14"/>
      <color theme="1"/>
      <name val="ＭＳ ゴシック"/>
      <family val="3"/>
      <charset val="128"/>
    </font>
    <font>
      <sz val="11"/>
      <color theme="1"/>
      <name val="ＭＳ ゴシック"/>
      <family val="3"/>
      <charset val="128"/>
    </font>
    <font>
      <sz val="10"/>
      <color theme="1"/>
      <name val="ＭＳ ゴシック"/>
      <family val="3"/>
      <charset val="128"/>
    </font>
    <font>
      <sz val="14"/>
      <color theme="0" tint="-0.499984740745262"/>
      <name val="ＭＳ ゴシック"/>
      <family val="3"/>
      <charset val="128"/>
    </font>
    <font>
      <sz val="8"/>
      <color theme="0" tint="-0.499984740745262"/>
      <name val="ＭＳ ゴシック"/>
      <family val="3"/>
      <charset val="128"/>
    </font>
    <font>
      <sz val="8"/>
      <name val="ＭＳ ゴシック"/>
      <family val="3"/>
      <charset val="128"/>
    </font>
    <font>
      <sz val="12"/>
      <color theme="1"/>
      <name val="ＭＳ ゴシック"/>
      <family val="3"/>
      <charset val="128"/>
    </font>
    <font>
      <sz val="14"/>
      <color theme="0" tint="-0.34998626667073579"/>
      <name val="ＭＳ ゴシック"/>
      <family val="3"/>
      <charset val="128"/>
    </font>
    <font>
      <b/>
      <u/>
      <sz val="14"/>
      <color theme="1"/>
      <name val="ＭＳ ゴシック"/>
      <family val="3"/>
      <charset val="128"/>
    </font>
    <font>
      <strike/>
      <sz val="14"/>
      <color rgb="FFFF0000"/>
      <name val="ＭＳ ゴシック"/>
      <family val="3"/>
      <charset val="128"/>
    </font>
    <font>
      <b/>
      <sz val="9"/>
      <color indexed="81"/>
      <name val="MS P ゴシック"/>
      <family val="3"/>
      <charset val="128"/>
    </font>
    <font>
      <sz val="10"/>
      <color rgb="FFFF0000"/>
      <name val="ＭＳ Ｐゴシック"/>
      <family val="3"/>
      <charset val="128"/>
      <scheme val="minor"/>
    </font>
    <font>
      <u/>
      <sz val="12"/>
      <name val="ＭＳ Ｐゴシック"/>
      <family val="3"/>
      <charset val="128"/>
      <scheme val="minor"/>
    </font>
    <font>
      <sz val="10"/>
      <color rgb="FFFF0000"/>
      <name val="ＭＳ ゴシック"/>
      <family val="3"/>
      <charset val="128"/>
    </font>
    <font>
      <sz val="11"/>
      <color rgb="FFFF0000"/>
      <name val="ＭＳ Ｐゴシック"/>
      <family val="2"/>
      <charset val="128"/>
      <scheme val="minor"/>
    </font>
    <font>
      <sz val="18"/>
      <name val="ＭＳ Ｐゴシック"/>
      <family val="3"/>
      <charset val="128"/>
      <scheme val="minor"/>
    </font>
    <font>
      <sz val="10.5"/>
      <color theme="1"/>
      <name val="ＭＳ 明朝"/>
      <family val="1"/>
      <charset val="128"/>
    </font>
    <font>
      <sz val="14"/>
      <color theme="1"/>
      <name val="ＭＳ ゴシック"/>
      <family val="3"/>
    </font>
    <font>
      <sz val="12"/>
      <color rgb="FFFF0000"/>
      <name val="ＭＳ Ｐゴシック"/>
      <family val="3"/>
      <charset val="128"/>
      <scheme val="minor"/>
    </font>
    <font>
      <sz val="10"/>
      <color rgb="FFFF0000"/>
      <name val="ＭＳ Ｐゴシック"/>
      <family val="2"/>
      <charset val="128"/>
      <scheme val="minor"/>
    </font>
    <font>
      <u/>
      <sz val="11"/>
      <color theme="10"/>
      <name val="ＭＳ Ｐゴシック"/>
      <family val="2"/>
      <charset val="128"/>
      <scheme val="minor"/>
    </font>
    <font>
      <b/>
      <sz val="10"/>
      <name val="ＭＳ Ｐゴシック"/>
      <family val="3"/>
      <charset val="128"/>
      <scheme val="minor"/>
    </font>
    <font>
      <b/>
      <u/>
      <sz val="11"/>
      <color theme="10"/>
      <name val="ＭＳ Ｐゴシック"/>
      <family val="3"/>
      <charset val="128"/>
      <scheme val="minor"/>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rgb="FFFFFF99"/>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CCFF"/>
        <bgColor indexed="64"/>
      </patternFill>
    </fill>
    <fill>
      <patternFill patternType="solid">
        <fgColor theme="2" tint="-9.9978637043366805E-2"/>
        <bgColor indexed="64"/>
      </patternFill>
    </fill>
    <fill>
      <patternFill patternType="solid">
        <fgColor rgb="FFFFE7FF"/>
        <bgColor indexed="64"/>
      </patternFill>
    </fill>
    <fill>
      <patternFill patternType="solid">
        <fgColor theme="0"/>
        <bgColor indexed="64"/>
      </patternFill>
    </fill>
    <fill>
      <patternFill patternType="solid">
        <fgColor theme="0" tint="-0.249977111117893"/>
        <bgColor indexed="64"/>
      </patternFill>
    </fill>
  </fills>
  <borders count="51">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double">
        <color rgb="FF3F3F3F"/>
      </top>
      <bottom style="double">
        <color rgb="FF3F3F3F"/>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double">
        <color rgb="FF3F3F3F"/>
      </right>
      <top/>
      <bottom style="double">
        <color rgb="FF3F3F3F"/>
      </bottom>
      <diagonal/>
    </border>
    <border>
      <left style="double">
        <color rgb="FF3F3F3F"/>
      </left>
      <right/>
      <top/>
      <bottom style="double">
        <color rgb="FF3F3F3F"/>
      </bottom>
      <diagonal/>
    </border>
    <border>
      <left/>
      <right/>
      <top/>
      <bottom style="double">
        <color rgb="FF3F3F3F"/>
      </bottom>
      <diagonal/>
    </border>
    <border>
      <left/>
      <right style="hair">
        <color indexed="64"/>
      </right>
      <top style="hair">
        <color indexed="64"/>
      </top>
      <bottom/>
      <diagonal/>
    </border>
    <border>
      <left style="hair">
        <color indexed="64"/>
      </left>
      <right/>
      <top/>
      <bottom/>
      <diagonal/>
    </border>
    <border>
      <left style="thin">
        <color indexed="64"/>
      </left>
      <right/>
      <top style="thin">
        <color indexed="64"/>
      </top>
      <bottom/>
      <diagonal/>
    </border>
    <border>
      <left/>
      <right style="hair">
        <color indexed="64"/>
      </right>
      <top/>
      <bottom style="hair">
        <color indexed="64"/>
      </bottom>
      <diagonal/>
    </border>
    <border>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diagonal/>
    </border>
  </borders>
  <cellStyleXfs count="17">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8" fillId="2"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9" fillId="5" borderId="1" applyNumberFormat="0" applyAlignment="0" applyProtection="0">
      <alignment vertical="center"/>
    </xf>
    <xf numFmtId="0" fontId="2" fillId="6" borderId="0" applyNumberFormat="0" applyBorder="0" applyAlignment="0" applyProtection="0"/>
    <xf numFmtId="0" fontId="1" fillId="6" borderId="0" applyNumberFormat="0" applyBorder="0" applyAlignment="0" applyProtection="0"/>
    <xf numFmtId="38" fontId="16" fillId="0" borderId="0" applyFont="0" applyFill="0" applyBorder="0" applyAlignment="0" applyProtection="0"/>
    <xf numFmtId="0" fontId="19" fillId="0" borderId="0"/>
    <xf numFmtId="38" fontId="16" fillId="0" borderId="0" applyFont="0" applyFill="0" applyBorder="0" applyAlignment="0" applyProtection="0"/>
    <xf numFmtId="0" fontId="21" fillId="0" borderId="0">
      <alignment vertical="center"/>
    </xf>
    <xf numFmtId="0" fontId="19" fillId="0" borderId="0"/>
    <xf numFmtId="0" fontId="1" fillId="0" borderId="0">
      <alignment vertical="center"/>
    </xf>
    <xf numFmtId="0" fontId="16" fillId="0" borderId="0">
      <alignment vertical="center"/>
    </xf>
    <xf numFmtId="0" fontId="73" fillId="0" borderId="0" applyNumberFormat="0" applyFill="0" applyBorder="0" applyAlignment="0" applyProtection="0">
      <alignment vertical="center"/>
    </xf>
  </cellStyleXfs>
  <cellXfs count="381">
    <xf numFmtId="0" fontId="0" fillId="0" borderId="0" xfId="0">
      <alignment vertical="center"/>
    </xf>
    <xf numFmtId="0" fontId="4" fillId="0" borderId="0" xfId="0" applyFont="1">
      <alignment vertical="center"/>
    </xf>
    <xf numFmtId="0" fontId="12" fillId="0" borderId="0" xfId="0" applyFont="1" applyAlignment="1">
      <alignment vertical="center" wrapText="1"/>
    </xf>
    <xf numFmtId="0" fontId="4" fillId="0" borderId="0" xfId="0" applyFont="1" applyAlignment="1">
      <alignment vertical="center" wrapText="1"/>
    </xf>
    <xf numFmtId="177" fontId="4" fillId="0" borderId="0" xfId="0" applyNumberFormat="1" applyFont="1">
      <alignment vertical="center"/>
    </xf>
    <xf numFmtId="38" fontId="4" fillId="0" borderId="0" xfId="1" applyFont="1">
      <alignment vertical="center"/>
    </xf>
    <xf numFmtId="38" fontId="4" fillId="0" borderId="0" xfId="1" applyFont="1" applyAlignment="1">
      <alignment horizontal="right" vertical="center"/>
    </xf>
    <xf numFmtId="0" fontId="12" fillId="0" borderId="0" xfId="0" applyFont="1">
      <alignment vertical="center"/>
    </xf>
    <xf numFmtId="38" fontId="4" fillId="0" borderId="0" xfId="1" applyFont="1" applyBorder="1">
      <alignment vertical="center"/>
    </xf>
    <xf numFmtId="176" fontId="4" fillId="0" borderId="0" xfId="1" applyNumberFormat="1" applyFont="1">
      <alignment vertical="center"/>
    </xf>
    <xf numFmtId="40" fontId="4" fillId="0" borderId="0" xfId="1" applyNumberFormat="1" applyFont="1">
      <alignment vertical="center"/>
    </xf>
    <xf numFmtId="0" fontId="14" fillId="0" borderId="0" xfId="0" applyFont="1">
      <alignment vertical="center"/>
    </xf>
    <xf numFmtId="14" fontId="4" fillId="0" borderId="0" xfId="0" applyNumberFormat="1" applyFont="1">
      <alignment vertical="center"/>
    </xf>
    <xf numFmtId="40" fontId="17" fillId="0" borderId="6" xfId="1" applyNumberFormat="1" applyFont="1" applyBorder="1" applyAlignment="1">
      <alignment horizontal="center" vertical="center" wrapText="1"/>
    </xf>
    <xf numFmtId="0" fontId="23" fillId="7" borderId="6" xfId="4" applyFont="1" applyFill="1" applyBorder="1" applyAlignment="1">
      <alignment vertical="center" wrapText="1"/>
    </xf>
    <xf numFmtId="177" fontId="23" fillId="7" borderId="6" xfId="3" applyNumberFormat="1" applyFont="1" applyFill="1" applyBorder="1" applyAlignment="1">
      <alignment vertical="center" wrapText="1"/>
    </xf>
    <xf numFmtId="177" fontId="25" fillId="0" borderId="0" xfId="0" applyNumberFormat="1" applyFont="1">
      <alignment vertical="center"/>
    </xf>
    <xf numFmtId="176" fontId="4" fillId="0" borderId="0" xfId="1" applyNumberFormat="1" applyFont="1" applyBorder="1">
      <alignment vertical="center"/>
    </xf>
    <xf numFmtId="0" fontId="4" fillId="0" borderId="0" xfId="0" applyFont="1" applyAlignment="1">
      <alignment horizontal="right" vertical="center"/>
    </xf>
    <xf numFmtId="179" fontId="26" fillId="7" borderId="6" xfId="6" applyNumberFormat="1" applyFont="1" applyFill="1" applyBorder="1" applyAlignment="1">
      <alignment vertical="center" wrapText="1"/>
    </xf>
    <xf numFmtId="178" fontId="11" fillId="5" borderId="7" xfId="1" applyNumberFormat="1" applyFont="1" applyFill="1" applyBorder="1" applyAlignment="1">
      <alignment horizontal="right" vertical="center"/>
    </xf>
    <xf numFmtId="0" fontId="10" fillId="5" borderId="8" xfId="6" applyFont="1" applyBorder="1" applyAlignment="1">
      <alignment vertical="center" wrapText="1"/>
    </xf>
    <xf numFmtId="38" fontId="14" fillId="0" borderId="0" xfId="1" applyFont="1" applyAlignment="1">
      <alignment vertical="center" shrinkToFit="1"/>
    </xf>
    <xf numFmtId="0" fontId="14" fillId="0" borderId="0" xfId="0" applyFont="1" applyAlignment="1">
      <alignment horizontal="center" vertical="center" shrinkToFit="1"/>
    </xf>
    <xf numFmtId="38" fontId="14" fillId="0" borderId="0" xfId="1" applyFont="1" applyBorder="1" applyAlignment="1">
      <alignment vertical="center" shrinkToFit="1"/>
    </xf>
    <xf numFmtId="0" fontId="14" fillId="0" borderId="0" xfId="0" applyFont="1" applyAlignment="1">
      <alignment vertical="center" shrinkToFit="1"/>
    </xf>
    <xf numFmtId="40" fontId="14" fillId="0" borderId="0" xfId="1" applyNumberFormat="1" applyFont="1" applyAlignment="1">
      <alignment vertical="center" shrinkToFit="1"/>
    </xf>
    <xf numFmtId="0" fontId="4" fillId="0" borderId="4" xfId="0" applyFont="1" applyBorder="1" applyAlignment="1">
      <alignment vertical="center" wrapText="1"/>
    </xf>
    <xf numFmtId="179" fontId="29" fillId="7" borderId="1" xfId="6" applyNumberFormat="1" applyFont="1" applyFill="1" applyAlignment="1">
      <alignment vertical="center" wrapText="1"/>
    </xf>
    <xf numFmtId="0" fontId="4" fillId="0" borderId="17" xfId="0" applyFont="1" applyBorder="1" applyAlignment="1">
      <alignment vertical="center" wrapText="1"/>
    </xf>
    <xf numFmtId="38" fontId="4" fillId="0" borderId="17" xfId="1" applyFont="1" applyBorder="1">
      <alignment vertical="center"/>
    </xf>
    <xf numFmtId="176" fontId="4" fillId="0" borderId="17" xfId="1" applyNumberFormat="1" applyFont="1" applyBorder="1">
      <alignment vertical="center"/>
    </xf>
    <xf numFmtId="0" fontId="30" fillId="0" borderId="0" xfId="0" quotePrefix="1" applyFont="1" applyAlignment="1">
      <alignment horizontal="right" vertical="center"/>
    </xf>
    <xf numFmtId="181" fontId="13" fillId="5" borderId="1" xfId="2" applyNumberFormat="1" applyFont="1" applyFill="1" applyBorder="1" applyAlignment="1">
      <alignment vertical="center" wrapText="1"/>
    </xf>
    <xf numFmtId="0" fontId="4" fillId="0" borderId="18" xfId="0" applyFont="1" applyBorder="1" applyAlignment="1">
      <alignment vertical="center" wrapText="1"/>
    </xf>
    <xf numFmtId="38" fontId="4" fillId="0" borderId="18" xfId="1" applyFont="1" applyBorder="1">
      <alignment vertical="center"/>
    </xf>
    <xf numFmtId="38" fontId="14" fillId="0" borderId="18" xfId="1" applyFont="1" applyBorder="1" applyAlignment="1">
      <alignment vertical="center" shrinkToFit="1"/>
    </xf>
    <xf numFmtId="176" fontId="4" fillId="0" borderId="18" xfId="1" applyNumberFormat="1" applyFont="1" applyBorder="1">
      <alignment vertical="center"/>
    </xf>
    <xf numFmtId="40" fontId="24" fillId="7" borderId="1" xfId="6" applyNumberFormat="1" applyFont="1" applyFill="1" applyAlignment="1">
      <alignment vertical="center" wrapText="1"/>
    </xf>
    <xf numFmtId="182" fontId="13" fillId="5" borderId="1" xfId="2" applyNumberFormat="1" applyFont="1" applyFill="1" applyBorder="1" applyAlignment="1">
      <alignment vertical="center" wrapText="1"/>
    </xf>
    <xf numFmtId="179" fontId="31" fillId="7" borderId="1" xfId="6" applyNumberFormat="1" applyFont="1" applyFill="1" applyAlignment="1">
      <alignment vertical="center" wrapText="1"/>
    </xf>
    <xf numFmtId="0" fontId="32" fillId="0" borderId="6" xfId="3" applyFont="1" applyFill="1" applyBorder="1" applyAlignment="1">
      <alignment vertical="center" wrapText="1"/>
    </xf>
    <xf numFmtId="177" fontId="33" fillId="7" borderId="6" xfId="3" applyNumberFormat="1" applyFont="1" applyFill="1" applyBorder="1" applyAlignment="1">
      <alignment vertical="center" wrapText="1"/>
    </xf>
    <xf numFmtId="0" fontId="4" fillId="0" borderId="4" xfId="0" applyFont="1" applyBorder="1" applyAlignment="1">
      <alignment horizontal="left" vertical="center" shrinkToFit="1"/>
    </xf>
    <xf numFmtId="0" fontId="34" fillId="0" borderId="0" xfId="0" applyFont="1">
      <alignment vertical="center"/>
    </xf>
    <xf numFmtId="0" fontId="35" fillId="0" borderId="0" xfId="0" applyFont="1" applyAlignment="1">
      <alignment horizontal="center" vertical="center"/>
    </xf>
    <xf numFmtId="0" fontId="5" fillId="0" borderId="13" xfId="0" applyFont="1" applyBorder="1" applyAlignment="1">
      <alignment horizontal="center" vertical="center" wrapText="1"/>
    </xf>
    <xf numFmtId="0" fontId="17" fillId="0" borderId="13" xfId="0" applyFont="1" applyBorder="1" applyAlignment="1">
      <alignment horizontal="center" vertical="center" wrapText="1"/>
    </xf>
    <xf numFmtId="38" fontId="17" fillId="0" borderId="13" xfId="1" applyFont="1" applyBorder="1" applyAlignment="1">
      <alignment horizontal="center" vertical="center" wrapText="1"/>
    </xf>
    <xf numFmtId="0" fontId="4" fillId="0" borderId="0" xfId="0" applyFont="1" applyAlignment="1">
      <alignment horizontal="left" vertical="center" shrinkToFit="1"/>
    </xf>
    <xf numFmtId="177" fontId="4" fillId="0" borderId="0" xfId="0" applyNumberFormat="1" applyFont="1" applyAlignment="1">
      <alignment vertical="center" wrapText="1"/>
    </xf>
    <xf numFmtId="38" fontId="4" fillId="0" borderId="4" xfId="0" applyNumberFormat="1" applyFont="1" applyBorder="1" applyAlignment="1">
      <alignment vertical="center" wrapText="1"/>
    </xf>
    <xf numFmtId="0" fontId="18" fillId="0" borderId="14" xfId="8" applyFont="1" applyFill="1" applyBorder="1" applyAlignment="1">
      <alignment vertical="center" wrapText="1"/>
    </xf>
    <xf numFmtId="0" fontId="18" fillId="0" borderId="15" xfId="8" applyFont="1" applyFill="1" applyBorder="1" applyAlignment="1">
      <alignment vertical="center" wrapText="1"/>
    </xf>
    <xf numFmtId="0" fontId="0" fillId="0" borderId="15" xfId="0" applyBorder="1" applyAlignment="1">
      <alignment vertical="center" wrapText="1"/>
    </xf>
    <xf numFmtId="38" fontId="4" fillId="0" borderId="0" xfId="1" applyFont="1" applyBorder="1" applyAlignment="1">
      <alignment vertical="center" shrinkToFit="1"/>
    </xf>
    <xf numFmtId="38" fontId="4" fillId="0" borderId="17" xfId="1" applyFont="1" applyBorder="1" applyAlignment="1">
      <alignment vertical="center" shrinkToFit="1"/>
    </xf>
    <xf numFmtId="14" fontId="4" fillId="0" borderId="0" xfId="1" applyNumberFormat="1" applyFont="1" applyFill="1" applyBorder="1" applyAlignment="1">
      <alignment vertical="center" shrinkToFit="1"/>
    </xf>
    <xf numFmtId="180" fontId="23" fillId="0" borderId="0" xfId="1" applyNumberFormat="1" applyFont="1" applyFill="1" applyBorder="1" applyAlignment="1">
      <alignment vertical="center"/>
    </xf>
    <xf numFmtId="0" fontId="17" fillId="0" borderId="0" xfId="0" applyFont="1">
      <alignment vertical="center"/>
    </xf>
    <xf numFmtId="0" fontId="10" fillId="5" borderId="21" xfId="6" applyFont="1" applyBorder="1" applyAlignment="1">
      <alignment vertical="center" wrapText="1"/>
    </xf>
    <xf numFmtId="178" fontId="11" fillId="5" borderId="22" xfId="1" applyNumberFormat="1" applyFont="1" applyFill="1" applyBorder="1" applyAlignment="1">
      <alignment horizontal="right" vertical="center"/>
    </xf>
    <xf numFmtId="179" fontId="28" fillId="8" borderId="23" xfId="6" applyNumberFormat="1" applyFont="1" applyFill="1" applyBorder="1" applyAlignment="1">
      <alignment vertical="center" shrinkToFit="1"/>
    </xf>
    <xf numFmtId="38" fontId="11" fillId="5" borderId="21" xfId="6" applyNumberFormat="1" applyFont="1" applyBorder="1">
      <alignment vertical="center"/>
    </xf>
    <xf numFmtId="0" fontId="17" fillId="0" borderId="4" xfId="0" applyFont="1" applyBorder="1" applyAlignment="1">
      <alignment horizontal="center" vertical="center" wrapText="1"/>
    </xf>
    <xf numFmtId="38" fontId="17" fillId="0" borderId="4" xfId="1" applyFont="1" applyBorder="1" applyAlignment="1">
      <alignment horizontal="center" vertical="center" wrapText="1"/>
    </xf>
    <xf numFmtId="40" fontId="27" fillId="0" borderId="4" xfId="1" applyNumberFormat="1" applyFont="1" applyBorder="1" applyAlignment="1">
      <alignment horizontal="center" vertical="center" wrapText="1" shrinkToFit="1"/>
    </xf>
    <xf numFmtId="40" fontId="17" fillId="0" borderId="4" xfId="1" applyNumberFormat="1" applyFont="1" applyBorder="1" applyAlignment="1">
      <alignment horizontal="center" vertical="center" wrapText="1"/>
    </xf>
    <xf numFmtId="0" fontId="4" fillId="10" borderId="4" xfId="0" applyFont="1" applyFill="1" applyBorder="1" applyAlignment="1">
      <alignment horizontal="center" vertical="center" wrapText="1"/>
    </xf>
    <xf numFmtId="0" fontId="23" fillId="0" borderId="4" xfId="4" applyFont="1" applyFill="1" applyBorder="1" applyAlignment="1">
      <alignment vertical="center" wrapText="1"/>
    </xf>
    <xf numFmtId="180" fontId="23" fillId="0" borderId="4" xfId="1" applyNumberFormat="1" applyFont="1" applyFill="1" applyBorder="1">
      <alignment vertical="center"/>
    </xf>
    <xf numFmtId="179" fontId="26" fillId="0" borderId="4" xfId="6" applyNumberFormat="1" applyFont="1" applyFill="1" applyBorder="1" applyAlignment="1">
      <alignment vertical="center" wrapText="1"/>
    </xf>
    <xf numFmtId="38" fontId="23" fillId="0" borderId="4" xfId="1" applyFont="1" applyFill="1" applyBorder="1">
      <alignment vertical="center"/>
    </xf>
    <xf numFmtId="38" fontId="17" fillId="0" borderId="4" xfId="1" applyFont="1" applyFill="1" applyBorder="1" applyAlignment="1">
      <alignment horizontal="center" vertical="center" wrapText="1"/>
    </xf>
    <xf numFmtId="40" fontId="27" fillId="0" borderId="4" xfId="1" applyNumberFormat="1" applyFont="1" applyFill="1" applyBorder="1" applyAlignment="1">
      <alignment horizontal="center" vertical="center" wrapText="1" shrinkToFit="1"/>
    </xf>
    <xf numFmtId="40" fontId="17" fillId="0" borderId="4" xfId="1" applyNumberFormat="1" applyFont="1" applyFill="1" applyBorder="1" applyAlignment="1">
      <alignment horizontal="center" vertical="center" wrapText="1"/>
    </xf>
    <xf numFmtId="177" fontId="23" fillId="0" borderId="4" xfId="3" applyNumberFormat="1" applyFont="1" applyFill="1" applyBorder="1" applyAlignment="1">
      <alignment vertical="center" wrapText="1"/>
    </xf>
    <xf numFmtId="177" fontId="33" fillId="0" borderId="4" xfId="3" applyNumberFormat="1" applyFont="1" applyFill="1" applyBorder="1" applyAlignment="1">
      <alignment vertical="center" wrapText="1"/>
    </xf>
    <xf numFmtId="180" fontId="33" fillId="0" borderId="4" xfId="1" applyNumberFormat="1" applyFont="1" applyFill="1" applyBorder="1">
      <alignment vertical="center"/>
    </xf>
    <xf numFmtId="38" fontId="33" fillId="0" borderId="4" xfId="1" applyFont="1" applyFill="1" applyBorder="1">
      <alignment vertical="center"/>
    </xf>
    <xf numFmtId="0" fontId="23" fillId="0" borderId="0" xfId="4" applyFont="1" applyFill="1" applyBorder="1" applyAlignment="1">
      <alignment vertical="center" wrapText="1"/>
    </xf>
    <xf numFmtId="180" fontId="23" fillId="0" borderId="0" xfId="1" applyNumberFormat="1" applyFont="1" applyFill="1" applyBorder="1">
      <alignment vertical="center"/>
    </xf>
    <xf numFmtId="179" fontId="26" fillId="0" borderId="0" xfId="6" applyNumberFormat="1" applyFont="1" applyFill="1" applyBorder="1" applyAlignment="1">
      <alignment vertical="center" wrapText="1"/>
    </xf>
    <xf numFmtId="38" fontId="23" fillId="0" borderId="0" xfId="1" applyFont="1" applyFill="1" applyBorder="1">
      <alignment vertical="center"/>
    </xf>
    <xf numFmtId="0" fontId="23" fillId="0" borderId="0" xfId="0" applyFont="1" applyAlignment="1">
      <alignment vertical="center" wrapText="1"/>
    </xf>
    <xf numFmtId="0" fontId="18" fillId="0" borderId="19" xfId="8" applyFont="1" applyFill="1" applyBorder="1" applyAlignment="1">
      <alignment vertical="center" wrapText="1"/>
    </xf>
    <xf numFmtId="0" fontId="17" fillId="0" borderId="5" xfId="0" applyFont="1" applyBorder="1" applyAlignment="1">
      <alignment horizontal="center" vertical="center" wrapText="1"/>
    </xf>
    <xf numFmtId="38" fontId="17" fillId="0" borderId="5" xfId="1" applyFont="1" applyBorder="1" applyAlignment="1">
      <alignment horizontal="center" vertical="center" wrapText="1"/>
    </xf>
    <xf numFmtId="40" fontId="27" fillId="0" borderId="5" xfId="1" applyNumberFormat="1" applyFont="1" applyBorder="1" applyAlignment="1">
      <alignment horizontal="center" vertical="center" wrapText="1" shrinkToFit="1"/>
    </xf>
    <xf numFmtId="40" fontId="17" fillId="0" borderId="5" xfId="1" applyNumberFormat="1" applyFont="1" applyBorder="1" applyAlignment="1">
      <alignment horizontal="center" vertical="center" wrapText="1"/>
    </xf>
    <xf numFmtId="0" fontId="34" fillId="0" borderId="4" xfId="0" applyFont="1" applyBorder="1">
      <alignment vertical="center"/>
    </xf>
    <xf numFmtId="0" fontId="5" fillId="0" borderId="20" xfId="0" applyFont="1" applyBorder="1" applyAlignment="1">
      <alignment horizontal="center" vertical="center" wrapText="1"/>
    </xf>
    <xf numFmtId="0" fontId="5" fillId="0" borderId="25" xfId="0" applyFont="1" applyBorder="1" applyAlignment="1">
      <alignment horizontal="center" vertical="center" wrapText="1"/>
    </xf>
    <xf numFmtId="0" fontId="17" fillId="0" borderId="4" xfId="0" applyFont="1" applyBorder="1">
      <alignment vertical="center"/>
    </xf>
    <xf numFmtId="0" fontId="37" fillId="0" borderId="0" xfId="8" applyFont="1" applyFill="1" applyBorder="1" applyAlignment="1">
      <alignment vertical="center" wrapText="1"/>
    </xf>
    <xf numFmtId="40" fontId="17" fillId="0" borderId="0" xfId="1" applyNumberFormat="1" applyFont="1" applyBorder="1" applyAlignment="1">
      <alignment horizontal="center" vertical="center" wrapText="1"/>
    </xf>
    <xf numFmtId="38" fontId="33" fillId="0" borderId="0" xfId="1" applyFont="1" applyFill="1" applyBorder="1">
      <alignment vertical="center"/>
    </xf>
    <xf numFmtId="40" fontId="17" fillId="0" borderId="2" xfId="1" applyNumberFormat="1" applyFont="1" applyBorder="1" applyAlignment="1">
      <alignment horizontal="center" vertical="center" wrapText="1"/>
    </xf>
    <xf numFmtId="40" fontId="17" fillId="0" borderId="26" xfId="1" applyNumberFormat="1" applyFont="1" applyBorder="1" applyAlignment="1">
      <alignment horizontal="center" vertical="center" wrapText="1"/>
    </xf>
    <xf numFmtId="38" fontId="23" fillId="0" borderId="2" xfId="1" applyFont="1" applyFill="1" applyBorder="1">
      <alignment vertical="center"/>
    </xf>
    <xf numFmtId="0" fontId="32" fillId="0" borderId="4" xfId="3" applyFont="1" applyFill="1" applyBorder="1" applyAlignment="1">
      <alignment vertical="center" wrapText="1"/>
    </xf>
    <xf numFmtId="0" fontId="32" fillId="0" borderId="0" xfId="3" applyFont="1" applyFill="1" applyBorder="1" applyAlignment="1">
      <alignment vertical="center" wrapText="1"/>
    </xf>
    <xf numFmtId="177" fontId="23" fillId="0" borderId="0" xfId="3" applyNumberFormat="1" applyFont="1" applyFill="1" applyBorder="1" applyAlignment="1">
      <alignment vertical="center" wrapText="1"/>
    </xf>
    <xf numFmtId="0" fontId="18" fillId="0" borderId="25" xfId="8" applyFont="1" applyFill="1" applyBorder="1" applyAlignment="1">
      <alignment vertical="center" wrapText="1"/>
    </xf>
    <xf numFmtId="0" fontId="0" fillId="0" borderId="0" xfId="0" applyAlignment="1">
      <alignment vertical="center" wrapText="1"/>
    </xf>
    <xf numFmtId="177" fontId="33" fillId="0" borderId="0" xfId="3" applyNumberFormat="1" applyFont="1" applyFill="1" applyBorder="1" applyAlignment="1">
      <alignment vertical="center" wrapText="1"/>
    </xf>
    <xf numFmtId="180" fontId="33" fillId="0" borderId="0" xfId="1" applyNumberFormat="1" applyFont="1" applyFill="1" applyBorder="1">
      <alignment vertical="center"/>
    </xf>
    <xf numFmtId="0" fontId="0" fillId="0" borderId="25" xfId="0" applyBorder="1" applyAlignment="1">
      <alignment vertical="center" wrapText="1"/>
    </xf>
    <xf numFmtId="0" fontId="4" fillId="0" borderId="4" xfId="0" applyFont="1" applyBorder="1" applyAlignment="1">
      <alignment horizontal="center" vertical="center" wrapText="1"/>
    </xf>
    <xf numFmtId="0" fontId="36" fillId="0" borderId="0" xfId="0" applyFont="1" applyAlignment="1">
      <alignment vertical="center" wrapText="1"/>
    </xf>
    <xf numFmtId="0" fontId="18" fillId="0" borderId="0" xfId="8" applyFont="1" applyFill="1" applyBorder="1" applyAlignment="1">
      <alignment vertical="center" wrapText="1"/>
    </xf>
    <xf numFmtId="177" fontId="4" fillId="0" borderId="4" xfId="3" applyNumberFormat="1" applyFont="1" applyFill="1" applyBorder="1" applyAlignment="1">
      <alignment vertical="center" wrapText="1"/>
    </xf>
    <xf numFmtId="177" fontId="17" fillId="0" borderId="4" xfId="0" applyNumberFormat="1" applyFont="1" applyBorder="1" applyAlignment="1">
      <alignment horizontal="center" vertical="center" wrapText="1"/>
    </xf>
    <xf numFmtId="0" fontId="4" fillId="0" borderId="4" xfId="0" applyFont="1" applyBorder="1">
      <alignment vertical="center"/>
    </xf>
    <xf numFmtId="0" fontId="23" fillId="0" borderId="4" xfId="0" applyFont="1" applyBorder="1" applyAlignment="1">
      <alignment vertical="center" wrapText="1"/>
    </xf>
    <xf numFmtId="0" fontId="36" fillId="0" borderId="4" xfId="0" applyFont="1" applyBorder="1" applyAlignment="1">
      <alignment vertical="center" wrapText="1"/>
    </xf>
    <xf numFmtId="0" fontId="36" fillId="0" borderId="27" xfId="0" applyFont="1" applyBorder="1" applyAlignment="1">
      <alignment vertical="center" wrapText="1"/>
    </xf>
    <xf numFmtId="0" fontId="36" fillId="0" borderId="17" xfId="0" applyFont="1" applyBorder="1" applyAlignment="1">
      <alignment vertical="center" wrapText="1"/>
    </xf>
    <xf numFmtId="0" fontId="38" fillId="0" borderId="4" xfId="0" applyFont="1" applyBorder="1" applyAlignment="1">
      <alignment vertical="center" wrapText="1"/>
    </xf>
    <xf numFmtId="0" fontId="23" fillId="0" borderId="24" xfId="5" applyFont="1" applyFill="1" applyBorder="1" applyAlignment="1">
      <alignment vertical="center" wrapText="1"/>
    </xf>
    <xf numFmtId="0" fontId="23" fillId="0" borderId="18" xfId="5" applyFont="1" applyFill="1" applyBorder="1" applyAlignment="1">
      <alignment vertical="center" wrapText="1"/>
    </xf>
    <xf numFmtId="0" fontId="23" fillId="0" borderId="28" xfId="5" applyFont="1" applyFill="1" applyBorder="1" applyAlignment="1">
      <alignment vertical="center" wrapText="1"/>
    </xf>
    <xf numFmtId="178" fontId="11" fillId="5" borderId="21" xfId="1" applyNumberFormat="1" applyFont="1" applyFill="1" applyBorder="1" applyAlignment="1">
      <alignment horizontal="left" vertical="center"/>
    </xf>
    <xf numFmtId="178" fontId="11" fillId="5" borderId="0" xfId="1" applyNumberFormat="1" applyFont="1" applyFill="1" applyBorder="1" applyAlignment="1">
      <alignment horizontal="left" vertical="center"/>
    </xf>
    <xf numFmtId="0" fontId="23" fillId="0" borderId="4" xfId="5" applyFont="1" applyFill="1" applyBorder="1" applyAlignment="1">
      <alignment vertical="center" wrapText="1"/>
    </xf>
    <xf numFmtId="183" fontId="23" fillId="0" borderId="4" xfId="4" applyNumberFormat="1" applyFont="1" applyFill="1" applyBorder="1" applyAlignment="1">
      <alignment vertical="center" wrapText="1"/>
    </xf>
    <xf numFmtId="183" fontId="36" fillId="0" borderId="4" xfId="4" applyNumberFormat="1" applyFont="1" applyFill="1" applyBorder="1" applyAlignment="1">
      <alignment vertical="center" wrapText="1"/>
    </xf>
    <xf numFmtId="0" fontId="39" fillId="0" borderId="0" xfId="0" applyFont="1">
      <alignment vertical="center"/>
    </xf>
    <xf numFmtId="0" fontId="35" fillId="0" borderId="0" xfId="0" applyFont="1" applyAlignment="1">
      <alignment horizontal="left" vertical="center"/>
    </xf>
    <xf numFmtId="0" fontId="40" fillId="0" borderId="0" xfId="0" applyFont="1" applyAlignment="1">
      <alignment horizontal="centerContinuous" vertical="center" wrapText="1"/>
    </xf>
    <xf numFmtId="0" fontId="41" fillId="0" borderId="0" xfId="0" applyFont="1" applyAlignment="1">
      <alignment horizontal="centerContinuous" vertical="center"/>
    </xf>
    <xf numFmtId="0" fontId="41" fillId="0" borderId="0" xfId="0" applyFont="1" applyAlignment="1">
      <alignment horizontal="centerContinuous" vertical="center" wrapText="1"/>
    </xf>
    <xf numFmtId="38" fontId="41" fillId="0" borderId="0" xfId="1" applyFont="1" applyAlignment="1">
      <alignment horizontal="centerContinuous" vertical="center"/>
    </xf>
    <xf numFmtId="38" fontId="42" fillId="0" borderId="0" xfId="1" applyFont="1" applyAlignment="1">
      <alignment horizontal="centerContinuous" vertical="center" shrinkToFit="1"/>
    </xf>
    <xf numFmtId="0" fontId="41" fillId="0" borderId="0" xfId="0" applyFont="1">
      <alignment vertical="center"/>
    </xf>
    <xf numFmtId="0" fontId="40" fillId="0" borderId="0" xfId="0" applyFont="1" applyAlignment="1">
      <alignment horizontal="center" vertical="center" wrapText="1"/>
    </xf>
    <xf numFmtId="0" fontId="41" fillId="0" borderId="0" xfId="0" applyFont="1" applyAlignment="1">
      <alignment horizontal="center" vertical="center"/>
    </xf>
    <xf numFmtId="0" fontId="41" fillId="0" borderId="0" xfId="0" applyFont="1" applyAlignment="1">
      <alignment horizontal="center" vertical="center" wrapText="1"/>
    </xf>
    <xf numFmtId="38" fontId="41" fillId="0" borderId="0" xfId="1" applyFont="1" applyAlignment="1">
      <alignment horizontal="center" vertical="center"/>
    </xf>
    <xf numFmtId="38" fontId="42" fillId="0" borderId="0" xfId="1" applyFont="1" applyAlignment="1">
      <alignment horizontal="center" vertical="center" shrinkToFit="1"/>
    </xf>
    <xf numFmtId="0" fontId="43" fillId="0" borderId="0" xfId="0" applyFont="1" applyAlignment="1">
      <alignment horizontal="right" vertical="center" shrinkToFit="1"/>
    </xf>
    <xf numFmtId="0" fontId="43" fillId="0" borderId="2" xfId="0" applyFont="1" applyBorder="1">
      <alignment vertical="center"/>
    </xf>
    <xf numFmtId="0" fontId="41" fillId="0" borderId="29" xfId="0" applyFont="1" applyBorder="1" applyAlignment="1">
      <alignment vertical="center" wrapText="1"/>
    </xf>
    <xf numFmtId="38" fontId="41" fillId="0" borderId="29" xfId="1" applyFont="1" applyBorder="1" applyAlignment="1">
      <alignment vertical="center" shrinkToFit="1"/>
    </xf>
    <xf numFmtId="38" fontId="41" fillId="0" borderId="3" xfId="1" applyFont="1" applyBorder="1" applyAlignment="1">
      <alignment vertical="center" shrinkToFit="1"/>
    </xf>
    <xf numFmtId="0" fontId="43" fillId="0" borderId="0" xfId="0" applyFont="1">
      <alignment vertical="center"/>
    </xf>
    <xf numFmtId="0" fontId="41" fillId="0" borderId="31" xfId="0" applyFont="1" applyBorder="1" applyAlignment="1">
      <alignment vertical="center" wrapText="1"/>
    </xf>
    <xf numFmtId="38" fontId="41" fillId="0" borderId="0" xfId="1" applyFont="1" applyBorder="1" applyAlignment="1">
      <alignment vertical="center" shrinkToFit="1"/>
    </xf>
    <xf numFmtId="38" fontId="41" fillId="0" borderId="0" xfId="1" applyFont="1">
      <alignment vertical="center"/>
    </xf>
    <xf numFmtId="0" fontId="44" fillId="9" borderId="4" xfId="0" applyFont="1" applyFill="1" applyBorder="1" applyAlignment="1">
      <alignment horizontal="center" vertical="center"/>
    </xf>
    <xf numFmtId="0" fontId="44" fillId="9" borderId="4" xfId="0" applyFont="1" applyFill="1" applyBorder="1" applyAlignment="1">
      <alignment horizontal="center" vertical="center" wrapText="1"/>
    </xf>
    <xf numFmtId="38" fontId="44" fillId="9" borderId="4" xfId="1" applyFont="1" applyFill="1" applyBorder="1" applyAlignment="1">
      <alignment horizontal="center" vertical="center" wrapText="1"/>
    </xf>
    <xf numFmtId="40" fontId="44" fillId="9" borderId="4" xfId="1" applyNumberFormat="1" applyFont="1" applyFill="1" applyBorder="1" applyAlignment="1">
      <alignment horizontal="center" vertical="center" wrapText="1"/>
    </xf>
    <xf numFmtId="0" fontId="45" fillId="9" borderId="4" xfId="0" applyFont="1" applyFill="1" applyBorder="1" applyAlignment="1">
      <alignment horizontal="center" vertical="center" wrapText="1"/>
    </xf>
    <xf numFmtId="38" fontId="41" fillId="0" borderId="4" xfId="1" applyFont="1" applyFill="1" applyBorder="1">
      <alignment vertical="center"/>
    </xf>
    <xf numFmtId="38" fontId="41" fillId="0" borderId="30" xfId="1" applyFont="1" applyFill="1" applyBorder="1">
      <alignment vertical="center"/>
    </xf>
    <xf numFmtId="0" fontId="42" fillId="0" borderId="0" xfId="3" applyFont="1" applyFill="1" applyBorder="1" applyAlignment="1">
      <alignment vertical="center" wrapText="1"/>
    </xf>
    <xf numFmtId="38" fontId="41" fillId="0" borderId="0" xfId="1" applyFont="1" applyFill="1" applyBorder="1" applyAlignment="1">
      <alignment vertical="center" wrapText="1"/>
    </xf>
    <xf numFmtId="38" fontId="41" fillId="0" borderId="0" xfId="1" applyFont="1" applyFill="1" applyBorder="1" applyAlignment="1">
      <alignment horizontal="right" vertical="center"/>
    </xf>
    <xf numFmtId="38" fontId="41" fillId="0" borderId="0" xfId="1" applyFont="1" applyFill="1" applyBorder="1">
      <alignment vertical="center"/>
    </xf>
    <xf numFmtId="12" fontId="41" fillId="0" borderId="0" xfId="1" applyNumberFormat="1" applyFont="1" applyFill="1" applyBorder="1">
      <alignment vertical="center"/>
    </xf>
    <xf numFmtId="0" fontId="41" fillId="0" borderId="0" xfId="0" applyFont="1" applyAlignment="1">
      <alignment vertical="center" wrapText="1"/>
    </xf>
    <xf numFmtId="38" fontId="42" fillId="0" borderId="0" xfId="1" applyFont="1" applyAlignment="1">
      <alignment vertical="center" shrinkToFit="1"/>
    </xf>
    <xf numFmtId="0" fontId="47" fillId="9" borderId="5" xfId="0" applyFont="1" applyFill="1" applyBorder="1" applyAlignment="1">
      <alignment horizontal="center" vertical="center" wrapText="1"/>
    </xf>
    <xf numFmtId="0" fontId="42" fillId="9" borderId="4" xfId="0" applyFont="1" applyFill="1" applyBorder="1" applyAlignment="1">
      <alignment horizontal="center" vertical="center" wrapText="1"/>
    </xf>
    <xf numFmtId="0" fontId="42" fillId="0" borderId="4" xfId="0" applyFont="1" applyBorder="1" applyAlignment="1">
      <alignment vertical="center" wrapText="1" shrinkToFit="1"/>
    </xf>
    <xf numFmtId="0" fontId="48" fillId="0" borderId="4" xfId="0" applyFont="1" applyBorder="1" applyAlignment="1">
      <alignment horizontal="center" vertical="center" wrapText="1"/>
    </xf>
    <xf numFmtId="38" fontId="41" fillId="0" borderId="4" xfId="1" applyFont="1" applyBorder="1" applyAlignment="1">
      <alignment horizontal="center" vertical="center" shrinkToFit="1"/>
    </xf>
    <xf numFmtId="38" fontId="49" fillId="0" borderId="0" xfId="1" applyFont="1">
      <alignment vertical="center"/>
    </xf>
    <xf numFmtId="0" fontId="46" fillId="0" borderId="4" xfId="3" applyFont="1" applyFill="1" applyBorder="1" applyAlignment="1">
      <alignment vertical="center" wrapText="1"/>
    </xf>
    <xf numFmtId="0" fontId="46" fillId="0" borderId="30" xfId="3" applyFont="1" applyFill="1" applyBorder="1" applyAlignment="1">
      <alignment vertical="center" wrapText="1"/>
    </xf>
    <xf numFmtId="0" fontId="51" fillId="0" borderId="0" xfId="0" applyFont="1">
      <alignment vertical="center"/>
    </xf>
    <xf numFmtId="0" fontId="51" fillId="0" borderId="0" xfId="0" applyFont="1" applyAlignment="1">
      <alignment vertical="center" wrapText="1"/>
    </xf>
    <xf numFmtId="0" fontId="53" fillId="0" borderId="0" xfId="0" applyFont="1">
      <alignment vertical="center"/>
    </xf>
    <xf numFmtId="0" fontId="51" fillId="0" borderId="4" xfId="0" quotePrefix="1" applyFont="1" applyBorder="1" applyAlignment="1">
      <alignment horizontal="center" vertical="center"/>
    </xf>
    <xf numFmtId="0" fontId="51" fillId="0" borderId="4" xfId="0" applyFont="1" applyBorder="1" applyAlignment="1">
      <alignment horizontal="center" vertical="center" shrinkToFit="1"/>
    </xf>
    <xf numFmtId="0" fontId="52" fillId="0" borderId="4" xfId="0" applyFont="1" applyBorder="1" applyAlignment="1">
      <alignment horizontal="center" vertical="center" shrinkToFit="1"/>
    </xf>
    <xf numFmtId="0" fontId="54" fillId="0" borderId="0" xfId="0" applyFont="1">
      <alignment vertical="center"/>
    </xf>
    <xf numFmtId="0" fontId="51" fillId="0" borderId="4" xfId="0" applyFont="1" applyBorder="1" applyAlignment="1">
      <alignment horizontal="center" vertical="center"/>
    </xf>
    <xf numFmtId="0" fontId="51" fillId="0" borderId="5" xfId="0" applyFont="1" applyBorder="1" applyAlignment="1">
      <alignment horizontal="center" vertical="center"/>
    </xf>
    <xf numFmtId="0" fontId="51" fillId="0" borderId="4" xfId="0" applyFont="1" applyBorder="1">
      <alignment vertical="center"/>
    </xf>
    <xf numFmtId="184" fontId="51" fillId="0" borderId="4" xfId="0" applyNumberFormat="1" applyFont="1" applyBorder="1">
      <alignment vertical="center"/>
    </xf>
    <xf numFmtId="0" fontId="55" fillId="0" borderId="0" xfId="0" applyFont="1">
      <alignment vertical="center"/>
    </xf>
    <xf numFmtId="185" fontId="56" fillId="0" borderId="33" xfId="0" applyNumberFormat="1" applyFont="1" applyBorder="1">
      <alignment vertical="center"/>
    </xf>
    <xf numFmtId="185" fontId="51" fillId="0" borderId="34" xfId="0" applyNumberFormat="1" applyFont="1" applyBorder="1">
      <alignment vertical="center"/>
    </xf>
    <xf numFmtId="0" fontId="58" fillId="0" borderId="0" xfId="0" applyFont="1" applyAlignment="1">
      <alignment vertical="center" wrapText="1"/>
    </xf>
    <xf numFmtId="0" fontId="51" fillId="11" borderId="36" xfId="0" applyFont="1" applyFill="1" applyBorder="1" applyAlignment="1">
      <alignment horizontal="center" vertical="center"/>
    </xf>
    <xf numFmtId="0" fontId="59" fillId="11" borderId="37" xfId="0" applyFont="1" applyFill="1" applyBorder="1" applyAlignment="1">
      <alignment horizontal="center" vertical="center"/>
    </xf>
    <xf numFmtId="0" fontId="59" fillId="11" borderId="37" xfId="0" applyFont="1" applyFill="1" applyBorder="1" applyAlignment="1">
      <alignment horizontal="center" vertical="center" shrinkToFit="1"/>
    </xf>
    <xf numFmtId="0" fontId="59" fillId="11" borderId="38" xfId="0" applyFont="1" applyFill="1" applyBorder="1" applyAlignment="1">
      <alignment horizontal="center" vertical="center" shrinkToFit="1"/>
    </xf>
    <xf numFmtId="0" fontId="60" fillId="0" borderId="0" xfId="0" applyFont="1" applyAlignment="1">
      <alignment vertical="center" shrinkToFit="1"/>
    </xf>
    <xf numFmtId="0" fontId="51" fillId="0" borderId="39" xfId="0" applyFont="1" applyBorder="1" applyAlignment="1">
      <alignment horizontal="center" vertical="center"/>
    </xf>
    <xf numFmtId="38" fontId="54" fillId="0" borderId="4" xfId="1" applyFont="1" applyFill="1" applyBorder="1" applyAlignment="1" applyProtection="1">
      <alignment vertical="center" wrapText="1"/>
    </xf>
    <xf numFmtId="38" fontId="51" fillId="0" borderId="33" xfId="1" applyFont="1" applyFill="1" applyBorder="1" applyAlignment="1" applyProtection="1">
      <alignment vertical="center" wrapText="1"/>
    </xf>
    <xf numFmtId="0" fontId="51" fillId="0" borderId="40" xfId="0" applyFont="1" applyBorder="1" applyAlignment="1">
      <alignment vertical="center" wrapText="1"/>
    </xf>
    <xf numFmtId="0" fontId="60" fillId="0" borderId="0" xfId="0" applyFont="1">
      <alignment vertical="center"/>
    </xf>
    <xf numFmtId="0" fontId="51" fillId="0" borderId="39" xfId="0" applyFont="1" applyBorder="1">
      <alignment vertical="center"/>
    </xf>
    <xf numFmtId="0" fontId="51" fillId="0" borderId="4" xfId="0" applyFont="1" applyBorder="1" applyAlignment="1">
      <alignment vertical="center" wrapText="1"/>
    </xf>
    <xf numFmtId="38" fontId="51" fillId="0" borderId="4" xfId="1" applyFont="1" applyFill="1" applyBorder="1" applyAlignment="1" applyProtection="1">
      <alignment vertical="center" wrapText="1"/>
    </xf>
    <xf numFmtId="0" fontId="51" fillId="0" borderId="0" xfId="0" applyFont="1" applyAlignment="1">
      <alignment horizontal="left" vertical="center"/>
    </xf>
    <xf numFmtId="0" fontId="51" fillId="0" borderId="5" xfId="0" applyFont="1" applyBorder="1" applyAlignment="1">
      <alignment vertical="center" wrapText="1"/>
    </xf>
    <xf numFmtId="38" fontId="51" fillId="0" borderId="5" xfId="1" applyFont="1" applyFill="1" applyBorder="1" applyAlignment="1" applyProtection="1">
      <alignment vertical="center" wrapText="1"/>
    </xf>
    <xf numFmtId="0" fontId="51" fillId="0" borderId="36" xfId="0" applyFont="1" applyBorder="1" applyAlignment="1">
      <alignment horizontal="center" vertical="center"/>
    </xf>
    <xf numFmtId="0" fontId="61" fillId="0" borderId="37" xfId="0" applyFont="1" applyBorder="1" applyAlignment="1">
      <alignment horizontal="center" vertical="center"/>
    </xf>
    <xf numFmtId="38" fontId="51" fillId="0" borderId="37" xfId="1" applyFont="1" applyFill="1" applyBorder="1" applyAlignment="1" applyProtection="1">
      <alignment vertical="center" wrapText="1"/>
    </xf>
    <xf numFmtId="38" fontId="51" fillId="0" borderId="38" xfId="1" applyFont="1" applyFill="1" applyBorder="1" applyAlignment="1" applyProtection="1">
      <alignment vertical="center" wrapText="1"/>
    </xf>
    <xf numFmtId="0" fontId="51" fillId="0" borderId="4" xfId="0" applyFont="1" applyBorder="1" applyAlignment="1">
      <alignment vertical="center" shrinkToFit="1"/>
    </xf>
    <xf numFmtId="0" fontId="62" fillId="0" borderId="0" xfId="0" applyFont="1" applyAlignment="1">
      <alignment horizontal="justify" vertical="center"/>
    </xf>
    <xf numFmtId="0" fontId="51" fillId="0" borderId="2" xfId="0" applyFont="1" applyBorder="1" applyAlignment="1">
      <alignment vertical="center" shrinkToFit="1"/>
    </xf>
    <xf numFmtId="0" fontId="52" fillId="0" borderId="4" xfId="0" applyFont="1" applyBorder="1">
      <alignment vertical="center"/>
    </xf>
    <xf numFmtId="0" fontId="42" fillId="12" borderId="4" xfId="0" applyFont="1" applyFill="1" applyBorder="1" applyAlignment="1">
      <alignment horizontal="center" vertical="center" wrapText="1"/>
    </xf>
    <xf numFmtId="0" fontId="47" fillId="12" borderId="5" xfId="0" applyFont="1" applyFill="1" applyBorder="1" applyAlignment="1">
      <alignment horizontal="center" vertical="center" wrapText="1"/>
    </xf>
    <xf numFmtId="0" fontId="44" fillId="9" borderId="5" xfId="0" applyFont="1" applyFill="1" applyBorder="1" applyAlignment="1">
      <alignment horizontal="center" vertical="center"/>
    </xf>
    <xf numFmtId="0" fontId="44" fillId="9" borderId="5" xfId="0" applyFont="1" applyFill="1" applyBorder="1" applyAlignment="1">
      <alignment horizontal="center" vertical="center" wrapText="1"/>
    </xf>
    <xf numFmtId="0" fontId="46" fillId="0" borderId="33" xfId="0" applyFont="1" applyBorder="1">
      <alignment vertical="center"/>
    </xf>
    <xf numFmtId="38" fontId="41" fillId="0" borderId="33" xfId="1" applyFont="1" applyFill="1" applyBorder="1" applyAlignment="1">
      <alignment vertical="center" wrapText="1"/>
    </xf>
    <xf numFmtId="0" fontId="44" fillId="0" borderId="2" xfId="0" applyFont="1" applyBorder="1" applyAlignment="1">
      <alignment horizontal="left" vertical="center"/>
    </xf>
    <xf numFmtId="0" fontId="44" fillId="0" borderId="29" xfId="0" applyFont="1" applyBorder="1" applyAlignment="1">
      <alignment horizontal="centerContinuous" vertical="center" wrapText="1"/>
    </xf>
    <xf numFmtId="38" fontId="44" fillId="0" borderId="3" xfId="1" applyFont="1" applyFill="1" applyBorder="1" applyAlignment="1">
      <alignment horizontal="centerContinuous" vertical="center" wrapText="1"/>
    </xf>
    <xf numFmtId="38" fontId="44" fillId="0" borderId="3" xfId="1" applyFont="1" applyFill="1" applyBorder="1" applyAlignment="1">
      <alignment horizontal="right" vertical="center" wrapText="1"/>
    </xf>
    <xf numFmtId="0" fontId="45" fillId="0" borderId="4" xfId="0" applyFont="1" applyBorder="1" applyAlignment="1">
      <alignment horizontal="center" vertical="center" wrapText="1"/>
    </xf>
    <xf numFmtId="0" fontId="44" fillId="13" borderId="2" xfId="0" applyFont="1" applyFill="1" applyBorder="1" applyAlignment="1">
      <alignment horizontal="left" vertical="center"/>
    </xf>
    <xf numFmtId="0" fontId="44" fillId="13" borderId="29" xfId="0" applyFont="1" applyFill="1" applyBorder="1" applyAlignment="1">
      <alignment horizontal="centerContinuous" vertical="center" wrapText="1"/>
    </xf>
    <xf numFmtId="38" fontId="44" fillId="13" borderId="3" xfId="1" applyFont="1" applyFill="1" applyBorder="1" applyAlignment="1">
      <alignment horizontal="centerContinuous" vertical="center" wrapText="1"/>
    </xf>
    <xf numFmtId="0" fontId="64" fillId="0" borderId="0" xfId="0" applyFont="1" applyAlignment="1">
      <alignment horizontal="center" vertical="center" wrapText="1"/>
    </xf>
    <xf numFmtId="0" fontId="65" fillId="0" borderId="0" xfId="0" applyFont="1">
      <alignment vertical="center"/>
    </xf>
    <xf numFmtId="38" fontId="41" fillId="9" borderId="4" xfId="1" applyFont="1" applyFill="1" applyBorder="1" applyAlignment="1">
      <alignment horizontal="center" vertical="center"/>
    </xf>
    <xf numFmtId="0" fontId="41" fillId="9" borderId="4" xfId="0" applyFont="1" applyFill="1" applyBorder="1" applyAlignment="1">
      <alignment horizontal="center" vertical="center"/>
    </xf>
    <xf numFmtId="38" fontId="41" fillId="0" borderId="4" xfId="0" applyNumberFormat="1" applyFont="1" applyBorder="1">
      <alignment vertical="center"/>
    </xf>
    <xf numFmtId="38" fontId="41" fillId="9" borderId="4" xfId="1" applyFont="1" applyFill="1" applyBorder="1" applyAlignment="1">
      <alignment horizontal="center" vertical="center" wrapText="1"/>
    </xf>
    <xf numFmtId="38" fontId="41" fillId="0" borderId="30" xfId="1" applyFont="1" applyFill="1" applyBorder="1" applyAlignment="1">
      <alignment vertical="center" wrapText="1"/>
    </xf>
    <xf numFmtId="0" fontId="41" fillId="9" borderId="29" xfId="0" applyFont="1" applyFill="1" applyBorder="1" applyAlignment="1">
      <alignment horizontal="centerContinuous" vertical="center" shrinkToFit="1"/>
    </xf>
    <xf numFmtId="0" fontId="41" fillId="9" borderId="29" xfId="0" applyFont="1" applyFill="1" applyBorder="1" applyAlignment="1">
      <alignment horizontal="centerContinuous" vertical="center" wrapText="1"/>
    </xf>
    <xf numFmtId="38" fontId="41" fillId="9" borderId="29" xfId="1" applyFont="1" applyFill="1" applyBorder="1" applyAlignment="1">
      <alignment horizontal="centerContinuous" vertical="center"/>
    </xf>
    <xf numFmtId="38" fontId="41" fillId="9" borderId="3" xfId="1" applyFont="1" applyFill="1" applyBorder="1" applyAlignment="1">
      <alignment horizontal="centerContinuous" vertical="center" shrinkToFit="1"/>
    </xf>
    <xf numFmtId="0" fontId="44" fillId="9" borderId="2" xfId="0" applyFont="1" applyFill="1" applyBorder="1" applyAlignment="1">
      <alignment horizontal="centerContinuous" vertical="center" shrinkToFit="1"/>
    </xf>
    <xf numFmtId="0" fontId="0" fillId="0" borderId="0" xfId="0" applyAlignment="1">
      <alignment horizontal="centerContinuous" vertical="center"/>
    </xf>
    <xf numFmtId="0" fontId="44" fillId="12" borderId="2" xfId="0" applyFont="1" applyFill="1" applyBorder="1" applyAlignment="1">
      <alignment horizontal="centerContinuous" vertical="center" shrinkToFit="1"/>
    </xf>
    <xf numFmtId="38" fontId="41" fillId="12" borderId="29" xfId="1" applyFont="1" applyFill="1" applyBorder="1" applyAlignment="1">
      <alignment horizontal="centerContinuous" vertical="center"/>
    </xf>
    <xf numFmtId="38" fontId="41" fillId="12" borderId="3" xfId="1" applyFont="1" applyFill="1" applyBorder="1" applyAlignment="1">
      <alignment horizontal="centerContinuous" vertical="center" shrinkToFit="1"/>
    </xf>
    <xf numFmtId="0" fontId="44" fillId="12" borderId="4" xfId="0" applyFont="1" applyFill="1" applyBorder="1" applyAlignment="1">
      <alignment horizontal="center" vertical="center"/>
    </xf>
    <xf numFmtId="40" fontId="44" fillId="12" borderId="4" xfId="1" applyNumberFormat="1" applyFont="1" applyFill="1" applyBorder="1" applyAlignment="1">
      <alignment horizontal="center" vertical="center" wrapText="1"/>
    </xf>
    <xf numFmtId="0" fontId="45" fillId="12" borderId="4" xfId="0" applyFont="1" applyFill="1" applyBorder="1" applyAlignment="1">
      <alignment horizontal="center" vertical="center" wrapText="1"/>
    </xf>
    <xf numFmtId="0" fontId="14" fillId="0" borderId="0" xfId="0" applyFont="1" applyAlignment="1">
      <alignment horizontal="left" vertical="center" wrapText="1"/>
    </xf>
    <xf numFmtId="0" fontId="0" fillId="0" borderId="0" xfId="0" applyAlignment="1">
      <alignment horizontal="left" vertical="top" wrapText="1"/>
    </xf>
    <xf numFmtId="177" fontId="33" fillId="0" borderId="0" xfId="0" applyNumberFormat="1" applyFont="1" applyAlignment="1">
      <alignment vertical="center" wrapText="1"/>
    </xf>
    <xf numFmtId="0" fontId="44" fillId="12" borderId="29" xfId="0" applyFont="1" applyFill="1" applyBorder="1" applyAlignment="1">
      <alignment horizontal="centerContinuous" vertical="center" shrinkToFit="1"/>
    </xf>
    <xf numFmtId="0" fontId="44" fillId="13" borderId="29" xfId="0" applyFont="1" applyFill="1" applyBorder="1" applyAlignment="1">
      <alignment horizontal="left" vertical="center"/>
    </xf>
    <xf numFmtId="0" fontId="46" fillId="0" borderId="42" xfId="3" applyFont="1" applyFill="1" applyBorder="1" applyAlignment="1">
      <alignment vertical="center" wrapText="1"/>
    </xf>
    <xf numFmtId="0" fontId="46" fillId="0" borderId="2" xfId="3" applyFont="1" applyFill="1" applyBorder="1" applyAlignment="1">
      <alignment vertical="center" wrapText="1"/>
    </xf>
    <xf numFmtId="0" fontId="44" fillId="12" borderId="2" xfId="0" applyFont="1" applyFill="1" applyBorder="1" applyAlignment="1">
      <alignment horizontal="center" vertical="center"/>
    </xf>
    <xf numFmtId="0" fontId="44" fillId="12" borderId="3" xfId="0" applyFont="1" applyFill="1" applyBorder="1" applyAlignment="1">
      <alignment horizontal="center" vertical="center"/>
    </xf>
    <xf numFmtId="0" fontId="44" fillId="12" borderId="3" xfId="0" applyFont="1" applyFill="1" applyBorder="1" applyAlignment="1">
      <alignment horizontal="centerContinuous" vertical="center" shrinkToFit="1"/>
    </xf>
    <xf numFmtId="0" fontId="44" fillId="13" borderId="3" xfId="0" applyFont="1" applyFill="1" applyBorder="1" applyAlignment="1">
      <alignment horizontal="left" vertical="center"/>
    </xf>
    <xf numFmtId="0" fontId="69" fillId="0" borderId="44" xfId="0" applyFont="1" applyBorder="1" applyAlignment="1">
      <alignment horizontal="center" vertical="center" wrapText="1"/>
    </xf>
    <xf numFmtId="0" fontId="69" fillId="0" borderId="44" xfId="0" applyFont="1" applyBorder="1" applyAlignment="1">
      <alignment horizontal="right" vertical="center" wrapText="1"/>
    </xf>
    <xf numFmtId="0" fontId="69" fillId="0" borderId="47" xfId="0" applyFont="1" applyBorder="1" applyAlignment="1">
      <alignment horizontal="center" vertical="center" wrapText="1"/>
    </xf>
    <xf numFmtId="0" fontId="69" fillId="0" borderId="46" xfId="0" applyFont="1" applyBorder="1" applyAlignment="1">
      <alignment horizontal="center" vertical="center" wrapText="1"/>
    </xf>
    <xf numFmtId="0" fontId="69" fillId="0" borderId="45" xfId="0" applyFont="1" applyBorder="1" applyAlignment="1">
      <alignment horizontal="center" vertical="center" wrapText="1"/>
    </xf>
    <xf numFmtId="0" fontId="69" fillId="0" borderId="48" xfId="0" applyFont="1" applyBorder="1" applyAlignment="1">
      <alignment horizontal="center" vertical="center" wrapText="1"/>
    </xf>
    <xf numFmtId="38" fontId="4" fillId="0" borderId="0" xfId="1" applyFont="1" applyAlignment="1">
      <alignment vertical="center"/>
    </xf>
    <xf numFmtId="38" fontId="14" fillId="0" borderId="0" xfId="1" applyFont="1" applyAlignment="1">
      <alignment vertical="center"/>
    </xf>
    <xf numFmtId="176" fontId="4" fillId="0" borderId="0" xfId="1" applyNumberFormat="1" applyFont="1" applyAlignment="1">
      <alignment vertical="center"/>
    </xf>
    <xf numFmtId="38" fontId="4" fillId="0" borderId="0" xfId="1" applyFont="1" applyBorder="1" applyAlignment="1">
      <alignment vertical="center"/>
    </xf>
    <xf numFmtId="0" fontId="33" fillId="0" borderId="0" xfId="0" applyFont="1">
      <alignment vertical="center"/>
    </xf>
    <xf numFmtId="14" fontId="4" fillId="0" borderId="0" xfId="1" applyNumberFormat="1" applyFont="1" applyFill="1" applyBorder="1" applyAlignment="1">
      <alignment vertical="center"/>
    </xf>
    <xf numFmtId="0" fontId="67" fillId="0" borderId="0" xfId="0" applyFont="1">
      <alignment vertical="center"/>
    </xf>
    <xf numFmtId="38" fontId="4" fillId="0" borderId="17" xfId="1" applyFont="1" applyBorder="1" applyAlignment="1">
      <alignment vertical="center"/>
    </xf>
    <xf numFmtId="176" fontId="33" fillId="0" borderId="0" xfId="1" applyNumberFormat="1" applyFont="1" applyAlignment="1">
      <alignment vertical="center"/>
    </xf>
    <xf numFmtId="0" fontId="17" fillId="0" borderId="20" xfId="0" applyFont="1" applyBorder="1">
      <alignment vertical="center"/>
    </xf>
    <xf numFmtId="40" fontId="27" fillId="0" borderId="6" xfId="1" applyNumberFormat="1" applyFont="1" applyBorder="1" applyAlignment="1">
      <alignment horizontal="center" vertical="center" wrapText="1"/>
    </xf>
    <xf numFmtId="180" fontId="23" fillId="7" borderId="6" xfId="1" applyNumberFormat="1" applyFont="1" applyFill="1" applyBorder="1" applyAlignment="1">
      <alignment vertical="center"/>
    </xf>
    <xf numFmtId="38" fontId="23" fillId="7" borderId="6" xfId="1" applyFont="1" applyFill="1" applyBorder="1" applyAlignment="1">
      <alignment vertical="center"/>
    </xf>
    <xf numFmtId="180" fontId="33" fillId="7" borderId="6" xfId="1" applyNumberFormat="1" applyFont="1" applyFill="1" applyBorder="1" applyAlignment="1">
      <alignment vertical="center"/>
    </xf>
    <xf numFmtId="38" fontId="33" fillId="7" borderId="6" xfId="1" applyFont="1" applyFill="1" applyBorder="1" applyAlignment="1">
      <alignment vertical="center"/>
    </xf>
    <xf numFmtId="179" fontId="28" fillId="8" borderId="16" xfId="6" applyNumberFormat="1" applyFont="1" applyFill="1" applyBorder="1" applyAlignment="1">
      <alignment vertical="center"/>
    </xf>
    <xf numFmtId="38" fontId="11" fillId="5" borderId="8" xfId="6" applyNumberFormat="1" applyFont="1" applyBorder="1" applyAlignment="1">
      <alignment vertical="center"/>
    </xf>
    <xf numFmtId="38" fontId="4" fillId="0" borderId="18" xfId="1" applyFont="1" applyBorder="1" applyAlignment="1">
      <alignment vertical="center"/>
    </xf>
    <xf numFmtId="38" fontId="14" fillId="0" borderId="18" xfId="1" applyFont="1" applyBorder="1" applyAlignment="1">
      <alignment vertical="center"/>
    </xf>
    <xf numFmtId="176" fontId="4" fillId="0" borderId="18" xfId="1" applyNumberFormat="1" applyFont="1" applyBorder="1" applyAlignment="1">
      <alignment vertical="center"/>
    </xf>
    <xf numFmtId="38" fontId="14" fillId="0" borderId="0" xfId="1" applyFont="1" applyBorder="1" applyAlignment="1">
      <alignment vertical="center"/>
    </xf>
    <xf numFmtId="176" fontId="4" fillId="0" borderId="17" xfId="1" applyNumberFormat="1" applyFont="1" applyBorder="1" applyAlignment="1">
      <alignment vertical="center"/>
    </xf>
    <xf numFmtId="176" fontId="4" fillId="0" borderId="0" xfId="1" applyNumberFormat="1" applyFont="1" applyBorder="1" applyAlignment="1">
      <alignment vertical="center"/>
    </xf>
    <xf numFmtId="0" fontId="14" fillId="0" borderId="0" xfId="0" applyFont="1" applyAlignment="1">
      <alignment horizontal="center" vertical="center"/>
    </xf>
    <xf numFmtId="40" fontId="4" fillId="0" borderId="0" xfId="1" applyNumberFormat="1" applyFont="1" applyAlignment="1">
      <alignment vertical="center"/>
    </xf>
    <xf numFmtId="40" fontId="14" fillId="0" borderId="0" xfId="1" applyNumberFormat="1" applyFont="1" applyAlignment="1">
      <alignment vertical="center"/>
    </xf>
    <xf numFmtId="0" fontId="46" fillId="0" borderId="49" xfId="3" applyFont="1" applyFill="1" applyBorder="1" applyAlignment="1">
      <alignment vertical="center" wrapText="1"/>
    </xf>
    <xf numFmtId="0" fontId="46" fillId="0" borderId="26" xfId="3" applyFont="1" applyFill="1" applyBorder="1" applyAlignment="1">
      <alignment vertical="center" wrapText="1"/>
    </xf>
    <xf numFmtId="38" fontId="41" fillId="0" borderId="42" xfId="1" applyFont="1" applyFill="1" applyBorder="1" applyAlignment="1">
      <alignment vertical="center" wrapText="1"/>
    </xf>
    <xf numFmtId="38" fontId="70" fillId="0" borderId="4" xfId="1" applyFont="1" applyBorder="1" applyAlignment="1">
      <alignment vertical="center" wrapText="1"/>
    </xf>
    <xf numFmtId="0" fontId="46" fillId="0" borderId="43" xfId="0" applyFont="1" applyBorder="1" applyAlignment="1">
      <alignment vertical="center" wrapText="1"/>
    </xf>
    <xf numFmtId="0" fontId="68" fillId="0" borderId="3" xfId="0" applyFont="1" applyBorder="1" applyAlignment="1">
      <alignment horizontal="center" vertical="center" wrapText="1"/>
    </xf>
    <xf numFmtId="0" fontId="44" fillId="13" borderId="2" xfId="0" applyFont="1" applyFill="1" applyBorder="1" applyAlignment="1">
      <alignment horizontal="left" vertical="center" wrapText="1"/>
    </xf>
    <xf numFmtId="0" fontId="44" fillId="13" borderId="3" xfId="0" applyFont="1" applyFill="1" applyBorder="1" applyAlignment="1">
      <alignment horizontal="left" vertical="center" wrapText="1"/>
    </xf>
    <xf numFmtId="0" fontId="68" fillId="0" borderId="50" xfId="0" applyFont="1" applyBorder="1" applyAlignment="1">
      <alignment horizontal="center" vertical="center" wrapText="1"/>
    </xf>
    <xf numFmtId="0" fontId="44" fillId="13" borderId="31" xfId="0" applyFont="1" applyFill="1" applyBorder="1" applyAlignment="1">
      <alignment horizontal="left" vertical="center" wrapText="1"/>
    </xf>
    <xf numFmtId="0" fontId="44" fillId="13" borderId="50" xfId="0" applyFont="1" applyFill="1" applyBorder="1" applyAlignment="1">
      <alignment horizontal="left" vertical="center" wrapText="1"/>
    </xf>
    <xf numFmtId="0" fontId="68" fillId="0" borderId="41" xfId="0" applyFont="1" applyBorder="1" applyAlignment="1">
      <alignment horizontal="center" vertical="center" wrapText="1"/>
    </xf>
    <xf numFmtId="0" fontId="44" fillId="13" borderId="41" xfId="0" applyFont="1" applyFill="1" applyBorder="1" applyAlignment="1">
      <alignment horizontal="left" vertical="center" wrapText="1"/>
    </xf>
    <xf numFmtId="0" fontId="46" fillId="0" borderId="0" xfId="0" applyFont="1" applyAlignment="1">
      <alignment vertical="center" wrapText="1"/>
    </xf>
    <xf numFmtId="0" fontId="44" fillId="13" borderId="49" xfId="0" applyFont="1" applyFill="1" applyBorder="1" applyAlignment="1">
      <alignment horizontal="left" vertical="center" wrapText="1"/>
    </xf>
    <xf numFmtId="0" fontId="39" fillId="0" borderId="0" xfId="0" applyFont="1" applyAlignment="1">
      <alignment horizontal="center" vertical="center" wrapText="1"/>
    </xf>
    <xf numFmtId="6" fontId="0" fillId="0" borderId="0" xfId="0" applyNumberFormat="1" applyAlignment="1">
      <alignment vertical="center" wrapText="1"/>
    </xf>
    <xf numFmtId="10" fontId="0" fillId="0" borderId="0" xfId="0" applyNumberFormat="1" applyAlignment="1">
      <alignment vertical="center" wrapText="1"/>
    </xf>
    <xf numFmtId="6" fontId="0" fillId="0" borderId="4" xfId="0" applyNumberFormat="1" applyBorder="1" applyAlignment="1">
      <alignment vertical="center" wrapText="1"/>
    </xf>
    <xf numFmtId="0" fontId="39" fillId="0" borderId="0" xfId="0" applyFont="1" applyAlignment="1">
      <alignment vertical="center" wrapText="1"/>
    </xf>
    <xf numFmtId="6" fontId="39" fillId="0" borderId="0" xfId="0" applyNumberFormat="1" applyFont="1" applyAlignment="1">
      <alignment vertical="center" wrapText="1"/>
    </xf>
    <xf numFmtId="38" fontId="41" fillId="0" borderId="0" xfId="1" applyFont="1" applyAlignment="1">
      <alignment vertical="center" wrapText="1"/>
    </xf>
    <xf numFmtId="38" fontId="41" fillId="0" borderId="4" xfId="1" applyFont="1" applyBorder="1" applyAlignment="1">
      <alignment horizontal="center" vertical="center" wrapText="1" shrinkToFit="1"/>
    </xf>
    <xf numFmtId="38" fontId="41" fillId="0" borderId="0" xfId="1" applyFont="1" applyBorder="1" applyAlignment="1">
      <alignment vertical="center" wrapText="1" shrinkToFit="1"/>
    </xf>
    <xf numFmtId="38" fontId="42" fillId="0" borderId="0" xfId="1" applyFont="1" applyAlignment="1">
      <alignment vertical="center" wrapText="1" shrinkToFit="1"/>
    </xf>
    <xf numFmtId="0" fontId="41" fillId="14" borderId="0" xfId="0" applyFont="1" applyFill="1">
      <alignment vertical="center"/>
    </xf>
    <xf numFmtId="0" fontId="0" fillId="14" borderId="0" xfId="0" applyFill="1" applyAlignment="1">
      <alignment vertical="center" wrapText="1"/>
    </xf>
    <xf numFmtId="6" fontId="0" fillId="14" borderId="0" xfId="0" applyNumberFormat="1" applyFill="1" applyAlignment="1">
      <alignment vertical="center" wrapText="1"/>
    </xf>
    <xf numFmtId="10" fontId="0" fillId="14" borderId="0" xfId="0" applyNumberFormat="1" applyFill="1" applyAlignment="1">
      <alignment vertical="center" wrapText="1"/>
    </xf>
    <xf numFmtId="0" fontId="39" fillId="14" borderId="0" xfId="0" applyFont="1" applyFill="1" applyAlignment="1">
      <alignment vertical="center" wrapText="1"/>
    </xf>
    <xf numFmtId="6" fontId="39" fillId="14" borderId="0" xfId="0" applyNumberFormat="1" applyFont="1" applyFill="1" applyAlignment="1">
      <alignment vertical="center" wrapText="1"/>
    </xf>
    <xf numFmtId="0" fontId="71" fillId="0" borderId="0" xfId="0" applyFont="1">
      <alignment vertical="center"/>
    </xf>
    <xf numFmtId="6" fontId="0" fillId="0" borderId="30" xfId="0" applyNumberFormat="1" applyBorder="1" applyAlignment="1">
      <alignment vertical="center" wrapText="1"/>
    </xf>
    <xf numFmtId="6" fontId="44" fillId="0" borderId="4" xfId="1" applyNumberFormat="1" applyFont="1" applyFill="1" applyBorder="1" applyAlignment="1">
      <alignment vertical="center" wrapText="1"/>
    </xf>
    <xf numFmtId="0" fontId="74" fillId="0" borderId="12" xfId="0" applyFont="1" applyBorder="1" applyAlignment="1">
      <alignment horizontal="center" vertical="center" wrapText="1"/>
    </xf>
    <xf numFmtId="0" fontId="74" fillId="0" borderId="12" xfId="0" applyFont="1" applyBorder="1" applyAlignment="1">
      <alignment horizontal="left" vertical="center" wrapText="1"/>
    </xf>
    <xf numFmtId="0" fontId="75" fillId="0" borderId="12" xfId="16" applyFont="1" applyBorder="1" applyAlignment="1">
      <alignment horizontal="left" vertical="center"/>
    </xf>
    <xf numFmtId="38" fontId="46" fillId="9" borderId="4" xfId="1" applyFont="1" applyFill="1" applyBorder="1" applyAlignment="1">
      <alignment horizontal="center" vertical="center" wrapText="1"/>
    </xf>
    <xf numFmtId="0" fontId="72" fillId="0" borderId="0" xfId="0" applyFont="1" applyAlignment="1">
      <alignment horizontal="left" vertical="center" wrapText="1"/>
    </xf>
    <xf numFmtId="0" fontId="47" fillId="9" borderId="5" xfId="0" applyFont="1" applyFill="1" applyBorder="1" applyAlignment="1">
      <alignment horizontal="center" vertical="center" wrapText="1"/>
    </xf>
    <xf numFmtId="0" fontId="47" fillId="9" borderId="32" xfId="0" applyFont="1" applyFill="1" applyBorder="1" applyAlignment="1">
      <alignment horizontal="center" vertical="center" wrapText="1"/>
    </xf>
    <xf numFmtId="0" fontId="45" fillId="0" borderId="4" xfId="0" applyFont="1" applyBorder="1" applyAlignment="1">
      <alignment horizontal="center" vertical="center" wrapText="1"/>
    </xf>
    <xf numFmtId="0" fontId="0" fillId="0" borderId="0" xfId="0" applyAlignment="1">
      <alignment horizontal="left" vertical="top" wrapText="1"/>
    </xf>
    <xf numFmtId="0" fontId="45" fillId="9" borderId="4" xfId="0" applyFont="1" applyFill="1" applyBorder="1" applyAlignment="1">
      <alignment horizontal="center" vertical="center" wrapText="1"/>
    </xf>
    <xf numFmtId="0" fontId="45" fillId="0" borderId="30" xfId="0" applyFont="1" applyBorder="1" applyAlignment="1">
      <alignment horizontal="center" vertical="center" wrapText="1"/>
    </xf>
    <xf numFmtId="187" fontId="46" fillId="0" borderId="4" xfId="0" applyNumberFormat="1" applyFont="1" applyBorder="1" applyAlignment="1">
      <alignment horizontal="left" vertical="center" wrapText="1"/>
    </xf>
    <xf numFmtId="0" fontId="47" fillId="9" borderId="33" xfId="0" applyFont="1" applyFill="1" applyBorder="1" applyAlignment="1">
      <alignment horizontal="center" vertical="center" wrapText="1"/>
    </xf>
    <xf numFmtId="187" fontId="46" fillId="0" borderId="30" xfId="0" applyNumberFormat="1" applyFont="1" applyBorder="1" applyAlignment="1">
      <alignment horizontal="left" vertical="center" wrapText="1"/>
    </xf>
    <xf numFmtId="0" fontId="47" fillId="12" borderId="5" xfId="0" applyFont="1" applyFill="1" applyBorder="1" applyAlignment="1">
      <alignment horizontal="center" vertical="center" wrapText="1"/>
    </xf>
    <xf numFmtId="0" fontId="47" fillId="12" borderId="32" xfId="0" applyFont="1" applyFill="1" applyBorder="1" applyAlignment="1">
      <alignment horizontal="center" vertical="center" wrapText="1"/>
    </xf>
    <xf numFmtId="0" fontId="41" fillId="0" borderId="0" xfId="0" applyFont="1" applyAlignment="1">
      <alignment horizontal="left" vertical="center" shrinkToFit="1"/>
    </xf>
    <xf numFmtId="185" fontId="51" fillId="0" borderId="4" xfId="1" applyNumberFormat="1" applyFont="1" applyFill="1" applyBorder="1" applyAlignment="1" applyProtection="1">
      <alignment horizontal="center" vertical="center"/>
    </xf>
    <xf numFmtId="0" fontId="52" fillId="0" borderId="0" xfId="0" applyFont="1" applyAlignment="1">
      <alignment horizontal="center" vertical="top" wrapText="1"/>
    </xf>
    <xf numFmtId="0" fontId="52" fillId="0" borderId="0" xfId="0" applyFont="1" applyAlignment="1">
      <alignment horizontal="center" vertical="top"/>
    </xf>
    <xf numFmtId="0" fontId="52" fillId="0" borderId="0" xfId="0" applyFont="1" applyAlignment="1">
      <alignment horizontal="center" vertical="center"/>
    </xf>
    <xf numFmtId="0" fontId="51" fillId="0" borderId="2" xfId="0" applyFont="1" applyBorder="1" applyAlignment="1">
      <alignment horizontal="left" vertical="center" wrapText="1" shrinkToFit="1"/>
    </xf>
    <xf numFmtId="0" fontId="51" fillId="0" borderId="29" xfId="0" applyFont="1" applyBorder="1" applyAlignment="1">
      <alignment horizontal="left" vertical="center" wrapText="1" shrinkToFit="1"/>
    </xf>
    <xf numFmtId="0" fontId="51" fillId="0" borderId="3" xfId="0" applyFont="1" applyBorder="1" applyAlignment="1">
      <alignment horizontal="left" vertical="center" wrapText="1" shrinkToFit="1"/>
    </xf>
    <xf numFmtId="0" fontId="51" fillId="0" borderId="4" xfId="0" applyFont="1" applyBorder="1" applyAlignment="1">
      <alignment horizontal="center" vertical="center" shrinkToFit="1"/>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51" fillId="0" borderId="5" xfId="0" quotePrefix="1" applyFont="1" applyBorder="1" applyAlignment="1">
      <alignment horizontal="center" vertical="center"/>
    </xf>
    <xf numFmtId="0" fontId="51" fillId="0" borderId="33" xfId="0" quotePrefix="1" applyFont="1" applyBorder="1" applyAlignment="1">
      <alignment horizontal="center" vertical="center"/>
    </xf>
    <xf numFmtId="0" fontId="51" fillId="0" borderId="5" xfId="0" applyFont="1" applyBorder="1" applyAlignment="1">
      <alignment horizontal="center" vertical="center"/>
    </xf>
    <xf numFmtId="0" fontId="51" fillId="0" borderId="33" xfId="0" applyFont="1" applyBorder="1" applyAlignment="1">
      <alignment horizontal="center" vertical="center"/>
    </xf>
    <xf numFmtId="0" fontId="58" fillId="0" borderId="35" xfId="0" applyFont="1" applyBorder="1" applyAlignment="1">
      <alignment horizontal="left" vertical="center" wrapText="1"/>
    </xf>
    <xf numFmtId="0" fontId="58" fillId="0" borderId="0" xfId="0" applyFont="1" applyAlignment="1">
      <alignment horizontal="left" vertical="center" wrapText="1"/>
    </xf>
    <xf numFmtId="0" fontId="55" fillId="0" borderId="35" xfId="0" applyFont="1" applyBorder="1" applyAlignment="1">
      <alignment horizontal="left" vertical="center" wrapText="1"/>
    </xf>
    <xf numFmtId="0" fontId="55" fillId="0" borderId="0" xfId="0" applyFont="1" applyAlignment="1">
      <alignment horizontal="left" vertical="center" wrapText="1"/>
    </xf>
    <xf numFmtId="185" fontId="51" fillId="0" borderId="4" xfId="1" applyNumberFormat="1" applyFont="1" applyFill="1" applyBorder="1" applyAlignment="1" applyProtection="1">
      <alignment horizontal="center" vertical="center" wrapText="1"/>
    </xf>
    <xf numFmtId="0" fontId="51" fillId="0" borderId="4" xfId="0" applyFont="1" applyBorder="1" applyAlignment="1">
      <alignment horizontal="center" vertical="center"/>
    </xf>
    <xf numFmtId="186" fontId="51" fillId="0" borderId="4" xfId="1" applyNumberFormat="1" applyFont="1" applyFill="1" applyBorder="1" applyAlignment="1" applyProtection="1">
      <alignment horizontal="center" vertical="center"/>
    </xf>
    <xf numFmtId="0" fontId="54" fillId="0" borderId="35" xfId="0" applyFont="1" applyBorder="1" applyAlignment="1">
      <alignment horizontal="left" vertical="center" wrapText="1"/>
    </xf>
    <xf numFmtId="0" fontId="54" fillId="0" borderId="0" xfId="0" applyFont="1" applyAlignment="1">
      <alignment horizontal="left" vertical="center" wrapText="1"/>
    </xf>
    <xf numFmtId="186" fontId="51" fillId="0" borderId="2" xfId="1" applyNumberFormat="1" applyFont="1" applyFill="1" applyBorder="1" applyAlignment="1" applyProtection="1">
      <alignment horizontal="center" vertical="center"/>
    </xf>
    <xf numFmtId="186" fontId="51" fillId="0" borderId="3" xfId="1" applyNumberFormat="1" applyFont="1" applyFill="1" applyBorder="1" applyAlignment="1" applyProtection="1">
      <alignment horizontal="center" vertical="center"/>
    </xf>
    <xf numFmtId="0" fontId="51" fillId="0" borderId="2" xfId="0" applyFont="1" applyBorder="1" applyAlignment="1">
      <alignment horizontal="center" vertical="center" wrapText="1"/>
    </xf>
    <xf numFmtId="0" fontId="51" fillId="0" borderId="29" xfId="0" applyFont="1" applyBorder="1" applyAlignment="1">
      <alignment horizontal="center" vertical="center" wrapText="1"/>
    </xf>
    <xf numFmtId="0" fontId="51" fillId="0" borderId="3" xfId="0" applyFont="1" applyBorder="1" applyAlignment="1">
      <alignment horizontal="center" vertical="center" wrapText="1"/>
    </xf>
    <xf numFmtId="0" fontId="10" fillId="5" borderId="7" xfId="6" applyFont="1" applyBorder="1" applyAlignment="1">
      <alignment horizontal="left" vertical="center" wrapText="1"/>
    </xf>
    <xf numFmtId="0" fontId="10" fillId="5" borderId="16" xfId="6" applyFont="1" applyBorder="1" applyAlignment="1">
      <alignment horizontal="left" vertical="center" wrapText="1"/>
    </xf>
    <xf numFmtId="182" fontId="13" fillId="5" borderId="9" xfId="6" applyNumberFormat="1" applyFont="1" applyBorder="1" applyAlignment="1">
      <alignment horizontal="right" vertical="center" wrapText="1"/>
    </xf>
    <xf numFmtId="182" fontId="13" fillId="5" borderId="10" xfId="6" applyNumberFormat="1" applyFont="1" applyBorder="1" applyAlignment="1">
      <alignment horizontal="right" vertical="center" wrapText="1"/>
    </xf>
    <xf numFmtId="182" fontId="13" fillId="5" borderId="11" xfId="6" applyNumberFormat="1" applyFont="1" applyBorder="1" applyAlignment="1">
      <alignment horizontal="righ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wrapText="1"/>
    </xf>
    <xf numFmtId="0" fontId="10" fillId="5" borderId="23" xfId="6" applyFont="1" applyBorder="1" applyAlignment="1">
      <alignment horizontal="left" vertical="center" wrapText="1"/>
    </xf>
    <xf numFmtId="0" fontId="14" fillId="0" borderId="0" xfId="0" applyFont="1" applyAlignment="1">
      <alignment horizontal="left"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177" fontId="17" fillId="0" borderId="4" xfId="0" applyNumberFormat="1" applyFont="1" applyBorder="1" applyAlignment="1">
      <alignment horizontal="center" vertical="center" wrapText="1"/>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10" borderId="2" xfId="0" applyFont="1" applyFill="1" applyBorder="1" applyAlignment="1">
      <alignment horizontal="center" vertical="center" wrapText="1"/>
    </xf>
  </cellXfs>
  <cellStyles count="17">
    <cellStyle name="40% - Accent4 2" xfId="7" xr:uid="{00000000-0005-0000-0000-000000000000}"/>
    <cellStyle name="40% - Accent4 3" xfId="8" xr:uid="{00000000-0005-0000-0000-000001000000}"/>
    <cellStyle name="チェック セル" xfId="6" builtinId="23"/>
    <cellStyle name="どちらでもない" xfId="5" builtinId="28"/>
    <cellStyle name="ハイパーリンク" xfId="16" builtinId="8"/>
    <cellStyle name="悪い" xfId="4" builtinId="27"/>
    <cellStyle name="桁区切り" xfId="1" builtinId="6"/>
    <cellStyle name="桁区切り 2" xfId="9" xr:uid="{00000000-0005-0000-0000-00000B000000}"/>
    <cellStyle name="桁区切り 3" xfId="11" xr:uid="{00000000-0005-0000-0000-00000C000000}"/>
    <cellStyle name="通貨" xfId="2" builtinId="7"/>
    <cellStyle name="標準" xfId="0" builtinId="0"/>
    <cellStyle name="標準 2" xfId="10" xr:uid="{00000000-0005-0000-0000-00000D000000}"/>
    <cellStyle name="標準 3" xfId="12" xr:uid="{00000000-0005-0000-0000-00000E000000}"/>
    <cellStyle name="標準 4" xfId="13" xr:uid="{00000000-0005-0000-0000-00000F000000}"/>
    <cellStyle name="標準 5" xfId="14" xr:uid="{00000000-0005-0000-0000-000010000000}"/>
    <cellStyle name="標準 6" xfId="15" xr:uid="{00000000-0005-0000-0000-000011000000}"/>
    <cellStyle name="良い" xfId="3" builtinId="26"/>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E7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116859</xdr:colOff>
      <xdr:row>6</xdr:row>
      <xdr:rowOff>27214</xdr:rowOff>
    </xdr:from>
    <xdr:to>
      <xdr:col>12</xdr:col>
      <xdr:colOff>184896</xdr:colOff>
      <xdr:row>8</xdr:row>
      <xdr:rowOff>181428</xdr:rowOff>
    </xdr:to>
    <xdr:sp macro="" textlink="">
      <xdr:nvSpPr>
        <xdr:cNvPr id="2" name="正方形/長方形 1">
          <a:extLst>
            <a:ext uri="{FF2B5EF4-FFF2-40B4-BE49-F238E27FC236}">
              <a16:creationId xmlns:a16="http://schemas.microsoft.com/office/drawing/2014/main" id="{65F28BE9-2031-4553-A8EF-F41E7EE83CE3}"/>
            </a:ext>
          </a:extLst>
        </xdr:cNvPr>
        <xdr:cNvSpPr/>
      </xdr:nvSpPr>
      <xdr:spPr>
        <a:xfrm>
          <a:off x="11051559" y="1647734"/>
          <a:ext cx="2809967" cy="58220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各「様式２別添２」シート</a:t>
          </a:r>
          <a:r>
            <a:rPr kumimoji="1" lang="ja-JP" altLang="en-US" sz="1400" b="0">
              <a:solidFill>
                <a:sysClr val="windowText" lastClr="000000"/>
              </a:solidFill>
            </a:rPr>
            <a:t>の記入例です。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 val="選択リスト"/>
      <sheetName val="選択リスト（削除厳禁）"/>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ti.go.jp/information_2/downloadfiles/2022_hojo_manual.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eti.go.jp/information_2/downloadfiles/2022_hojo_manu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B3E6-0834-46C9-B5B3-3943D562D125}">
  <sheetPr>
    <tabColor rgb="FF00B0F0"/>
    <pageSetUpPr fitToPage="1"/>
  </sheetPr>
  <dimension ref="A1:F33"/>
  <sheetViews>
    <sheetView tabSelected="1" view="pageBreakPreview" zoomScale="85" zoomScaleNormal="85" zoomScaleSheetLayoutView="85" workbookViewId="0"/>
  </sheetViews>
  <sheetFormatPr defaultColWidth="9" defaultRowHeight="14"/>
  <cols>
    <col min="1" max="1" width="28.08984375" style="161" customWidth="1"/>
    <col min="2" max="2" width="15.36328125" style="134" customWidth="1"/>
    <col min="3" max="3" width="15.36328125" style="161" customWidth="1"/>
    <col min="4" max="4" width="15.36328125" style="148" customWidth="1"/>
    <col min="5" max="5" width="39.26953125" style="162" customWidth="1"/>
    <col min="6" max="6" width="11.26953125" style="134" bestFit="1" customWidth="1"/>
    <col min="7" max="16384" width="9" style="134"/>
  </cols>
  <sheetData>
    <row r="1" spans="1:6" ht="38" customHeight="1">
      <c r="A1" s="129" t="s">
        <v>66</v>
      </c>
      <c r="B1" s="130"/>
      <c r="C1" s="131"/>
      <c r="D1" s="132"/>
      <c r="E1" s="133"/>
    </row>
    <row r="2" spans="1:6" ht="19">
      <c r="A2" s="135"/>
      <c r="B2" s="136"/>
      <c r="C2" s="137"/>
      <c r="D2" s="138"/>
      <c r="E2" s="139"/>
    </row>
    <row r="3" spans="1:6" ht="26" customHeight="1">
      <c r="A3" s="140" t="s">
        <v>200</v>
      </c>
      <c r="B3" s="141" t="s">
        <v>226</v>
      </c>
      <c r="C3" s="142"/>
      <c r="D3" s="143"/>
      <c r="E3" s="144"/>
    </row>
    <row r="4" spans="1:6" ht="26" customHeight="1">
      <c r="A4" s="140"/>
      <c r="B4" s="145"/>
      <c r="C4" s="146"/>
      <c r="D4" s="147"/>
      <c r="E4" s="147"/>
    </row>
    <row r="5" spans="1:6" ht="26" customHeight="1">
      <c r="A5" s="164" t="s">
        <v>85</v>
      </c>
      <c r="B5" s="164" t="s">
        <v>78</v>
      </c>
      <c r="C5" s="164" t="s">
        <v>79</v>
      </c>
      <c r="D5" s="164" t="s">
        <v>80</v>
      </c>
      <c r="E5" s="325" t="s">
        <v>179</v>
      </c>
    </row>
    <row r="6" spans="1:6" ht="34" customHeight="1">
      <c r="A6" s="164" t="s">
        <v>86</v>
      </c>
      <c r="B6" s="163" t="s">
        <v>82</v>
      </c>
      <c r="C6" s="163" t="s">
        <v>83</v>
      </c>
      <c r="D6" s="163" t="s">
        <v>84</v>
      </c>
      <c r="E6" s="326"/>
    </row>
    <row r="7" spans="1:6" ht="34" customHeight="1">
      <c r="A7" s="165" t="s">
        <v>81</v>
      </c>
      <c r="B7" s="166"/>
      <c r="C7" s="166"/>
      <c r="D7" s="166" t="s">
        <v>172</v>
      </c>
      <c r="E7" s="167" t="str">
        <f>COUNTIF(B7:D7,"〇")*200&amp;"万円"</f>
        <v>0万円</v>
      </c>
      <c r="F7" s="168">
        <f>COUNTIF(B7:D7,"〇")*2000000</f>
        <v>0</v>
      </c>
    </row>
    <row r="8" spans="1:6" ht="23.25" customHeight="1">
      <c r="A8" s="320" t="s">
        <v>219</v>
      </c>
      <c r="B8" s="322" t="s">
        <v>218</v>
      </c>
      <c r="E8" s="147"/>
    </row>
    <row r="9" spans="1:6">
      <c r="A9" s="212" t="s">
        <v>32</v>
      </c>
      <c r="B9" s="152" t="s">
        <v>40</v>
      </c>
      <c r="C9" s="329" t="s">
        <v>88</v>
      </c>
      <c r="D9" s="329"/>
      <c r="E9" s="329"/>
    </row>
    <row r="10" spans="1:6" ht="27.5" customHeight="1">
      <c r="A10" s="221" t="s">
        <v>199</v>
      </c>
      <c r="B10" s="219">
        <f>SUM(B11:B19)</f>
        <v>0</v>
      </c>
      <c r="C10" s="327"/>
      <c r="D10" s="327"/>
      <c r="E10" s="327"/>
    </row>
    <row r="11" spans="1:6" ht="59" customHeight="1">
      <c r="A11" s="214" t="s">
        <v>90</v>
      </c>
      <c r="B11" s="154"/>
      <c r="C11" s="327"/>
      <c r="D11" s="327"/>
      <c r="E11" s="327"/>
    </row>
    <row r="12" spans="1:6" ht="59" customHeight="1">
      <c r="A12" s="169" t="s">
        <v>91</v>
      </c>
      <c r="B12" s="154"/>
      <c r="C12" s="327"/>
      <c r="D12" s="327"/>
      <c r="E12" s="327"/>
    </row>
    <row r="13" spans="1:6" ht="59" customHeight="1">
      <c r="A13" s="169" t="s">
        <v>210</v>
      </c>
      <c r="B13" s="154"/>
      <c r="C13" s="327"/>
      <c r="D13" s="327"/>
      <c r="E13" s="327"/>
    </row>
    <row r="14" spans="1:6" ht="59" customHeight="1">
      <c r="A14" s="169" t="s">
        <v>211</v>
      </c>
      <c r="B14" s="154"/>
      <c r="C14" s="327"/>
      <c r="D14" s="327"/>
      <c r="E14" s="327"/>
    </row>
    <row r="15" spans="1:6" ht="59" customHeight="1">
      <c r="A15" s="169" t="s">
        <v>212</v>
      </c>
      <c r="B15" s="154"/>
      <c r="C15" s="327"/>
      <c r="D15" s="327"/>
      <c r="E15" s="327"/>
    </row>
    <row r="16" spans="1:6" ht="59" customHeight="1">
      <c r="A16" s="169" t="s">
        <v>213</v>
      </c>
      <c r="B16" s="154"/>
      <c r="C16" s="327"/>
      <c r="D16" s="327"/>
      <c r="E16" s="327"/>
    </row>
    <row r="17" spans="1:5" ht="59" customHeight="1">
      <c r="A17" s="169" t="s">
        <v>214</v>
      </c>
      <c r="B17" s="154"/>
      <c r="C17" s="327"/>
      <c r="D17" s="327"/>
      <c r="E17" s="327"/>
    </row>
    <row r="18" spans="1:5" ht="59" customHeight="1">
      <c r="A18" s="169" t="s">
        <v>215</v>
      </c>
      <c r="B18" s="154"/>
      <c r="C18" s="327"/>
      <c r="D18" s="327"/>
      <c r="E18" s="327"/>
    </row>
    <row r="19" spans="1:5" ht="59" customHeight="1">
      <c r="A19" s="169" t="s">
        <v>216</v>
      </c>
      <c r="B19" s="154"/>
      <c r="C19" s="327"/>
      <c r="D19" s="327"/>
      <c r="E19" s="327"/>
    </row>
    <row r="20" spans="1:5" ht="27.5" customHeight="1">
      <c r="A20" s="221" t="s">
        <v>201</v>
      </c>
      <c r="B20" s="219">
        <f>SUM(B21)</f>
        <v>0</v>
      </c>
      <c r="C20" s="327"/>
      <c r="D20" s="327"/>
      <c r="E20" s="327"/>
    </row>
    <row r="21" spans="1:5" ht="59" customHeight="1" thickBot="1">
      <c r="A21" s="170" t="s">
        <v>217</v>
      </c>
      <c r="B21" s="155"/>
      <c r="C21" s="330"/>
      <c r="D21" s="330"/>
      <c r="E21" s="330"/>
    </row>
    <row r="22" spans="1:5" ht="33" customHeight="1" thickTop="1">
      <c r="A22" s="158" t="s">
        <v>73</v>
      </c>
      <c r="B22" s="159">
        <f>ROUND(SUM(B10,B20),0)</f>
        <v>0</v>
      </c>
      <c r="E22" s="134"/>
    </row>
    <row r="23" spans="1:5" ht="33" customHeight="1">
      <c r="A23" s="158" t="s">
        <v>74</v>
      </c>
      <c r="B23" s="160">
        <v>0.5</v>
      </c>
      <c r="E23" s="134"/>
    </row>
    <row r="24" spans="1:5" ht="33" customHeight="1">
      <c r="A24" s="158" t="s">
        <v>77</v>
      </c>
      <c r="B24" s="159">
        <f>ROUND(B22*B23,0)</f>
        <v>0</v>
      </c>
      <c r="C24" s="324" t="str">
        <f>IF(B24&gt;F7,"👈補助上限"&amp;E7&amp;"を超えているので、上限内に収まるように経費内訳を調整してください","")</f>
        <v/>
      </c>
      <c r="D24" s="324"/>
      <c r="E24" s="324"/>
    </row>
    <row r="25" spans="1:5" customFormat="1" ht="16" customHeight="1"/>
    <row r="26" spans="1:5" customFormat="1" ht="55.5" customHeight="1">
      <c r="A26" s="328" t="s">
        <v>101</v>
      </c>
      <c r="B26" s="328"/>
      <c r="C26" s="328"/>
      <c r="D26" s="328"/>
      <c r="E26" s="328"/>
    </row>
    <row r="27" spans="1:5" customFormat="1" ht="55.5" customHeight="1">
      <c r="A27" s="328" t="s">
        <v>222</v>
      </c>
      <c r="B27" s="328"/>
      <c r="C27" s="328"/>
      <c r="D27" s="328"/>
      <c r="E27" s="328"/>
    </row>
    <row r="28" spans="1:5">
      <c r="A28" s="225" t="s">
        <v>178</v>
      </c>
      <c r="B28" s="161"/>
      <c r="C28" s="148"/>
    </row>
    <row r="29" spans="1:5" ht="33" customHeight="1">
      <c r="A29" s="134"/>
      <c r="B29" s="158" t="s">
        <v>223</v>
      </c>
      <c r="C29" s="159">
        <f>MIN(B10,B20)</f>
        <v>0</v>
      </c>
    </row>
    <row r="30" spans="1:5" ht="33" customHeight="1">
      <c r="A30" s="134"/>
      <c r="B30" s="158" t="s">
        <v>171</v>
      </c>
      <c r="C30" s="158">
        <f>ROUND(C29*10%,0)</f>
        <v>0</v>
      </c>
      <c r="D30" s="134"/>
    </row>
    <row r="31" spans="1:5" ht="33" customHeight="1">
      <c r="A31" s="134"/>
      <c r="B31" s="226" t="s">
        <v>165</v>
      </c>
      <c r="C31" s="229" t="s">
        <v>221</v>
      </c>
      <c r="D31" s="227" t="s">
        <v>40</v>
      </c>
    </row>
    <row r="32" spans="1:5" ht="33" customHeight="1">
      <c r="A32" s="323" t="s">
        <v>224</v>
      </c>
      <c r="B32" s="228">
        <f>B10-C30</f>
        <v>0</v>
      </c>
      <c r="C32" s="154">
        <f>B20+C30</f>
        <v>0</v>
      </c>
      <c r="D32" s="228">
        <f>SUM(B32:C32)</f>
        <v>0</v>
      </c>
      <c r="E32" s="134"/>
    </row>
    <row r="33" spans="1:5" ht="33" customHeight="1">
      <c r="A33" s="229" t="s">
        <v>225</v>
      </c>
      <c r="B33" s="228">
        <f>B10+C30</f>
        <v>0</v>
      </c>
      <c r="C33" s="154">
        <f>B20-C30</f>
        <v>0</v>
      </c>
      <c r="D33" s="228">
        <f>SUM(B33:C33)</f>
        <v>0</v>
      </c>
      <c r="E33" s="134"/>
    </row>
  </sheetData>
  <sheetProtection sheet="1" objects="1" scenarios="1"/>
  <protectedRanges>
    <protectedRange sqref="B3:E3 B7:D7 B21:E21 B11:E19" name="範囲1"/>
  </protectedRanges>
  <mergeCells count="17">
    <mergeCell ref="C21:E21"/>
    <mergeCell ref="C24:E24"/>
    <mergeCell ref="E5:E6"/>
    <mergeCell ref="C13:E13"/>
    <mergeCell ref="A26:E26"/>
    <mergeCell ref="A27:E27"/>
    <mergeCell ref="C9:E9"/>
    <mergeCell ref="C10:E10"/>
    <mergeCell ref="C11:E11"/>
    <mergeCell ref="C12:E12"/>
    <mergeCell ref="C14:E14"/>
    <mergeCell ref="C15:E15"/>
    <mergeCell ref="C16:E16"/>
    <mergeCell ref="C17:E17"/>
    <mergeCell ref="C18:E18"/>
    <mergeCell ref="C19:E19"/>
    <mergeCell ref="C20:E20"/>
  </mergeCells>
  <phoneticPr fontId="15"/>
  <dataValidations count="1">
    <dataValidation type="list" allowBlank="1" showInputMessage="1" showErrorMessage="1" sqref="B7:D7" xr:uid="{364BF6FA-5250-4BAB-A034-2D7A0B5D4A0D}">
      <formula1>"〇,　"</formula1>
    </dataValidation>
  </dataValidations>
  <hyperlinks>
    <hyperlink ref="B8" r:id="rId1" xr:uid="{F6236CAE-6C42-454E-B841-CFFC7F3B85C5}"/>
  </hyperlinks>
  <pageMargins left="0.45" right="0.45" top="0.75" bottom="0.75" header="0.3" footer="0.3"/>
  <pageSetup paperSize="9" scale="83"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61450-E344-43A7-B5EB-AA0DC0BE0F82}">
  <sheetPr>
    <tabColor rgb="FF00B0F0"/>
    <pageSetUpPr fitToPage="1"/>
  </sheetPr>
  <dimension ref="A1:T47"/>
  <sheetViews>
    <sheetView view="pageBreakPreview" zoomScale="85" zoomScaleNormal="70" zoomScaleSheetLayoutView="85" workbookViewId="0"/>
  </sheetViews>
  <sheetFormatPr defaultColWidth="9" defaultRowHeight="14"/>
  <cols>
    <col min="1" max="1" width="28.08984375" style="161" customWidth="1"/>
    <col min="2" max="2" width="15.36328125" style="134" customWidth="1"/>
    <col min="3" max="3" width="15.36328125" style="161" customWidth="1"/>
    <col min="4" max="4" width="15.36328125" style="148" customWidth="1"/>
    <col min="5" max="5" width="69.26953125" style="162" bestFit="1" customWidth="1"/>
    <col min="6" max="6" width="11.26953125" style="134" bestFit="1" customWidth="1"/>
    <col min="7" max="11" width="9" style="134"/>
    <col min="12" max="12" width="10.36328125" style="134" bestFit="1" customWidth="1"/>
    <col min="13" max="17" width="9" style="134"/>
    <col min="18" max="18" width="10.36328125" style="134" bestFit="1" customWidth="1"/>
    <col min="19" max="19" width="9" style="134"/>
    <col min="20" max="20" width="12.26953125" style="134" bestFit="1" customWidth="1"/>
    <col min="21" max="16384" width="9" style="134"/>
  </cols>
  <sheetData>
    <row r="1" spans="1:18" ht="38" customHeight="1">
      <c r="A1" s="129" t="s">
        <v>66</v>
      </c>
      <c r="B1" s="130"/>
      <c r="C1" s="131"/>
      <c r="D1" s="132"/>
      <c r="E1" s="133"/>
    </row>
    <row r="2" spans="1:18" ht="19">
      <c r="A2" s="135"/>
      <c r="B2" s="136"/>
      <c r="C2" s="137"/>
      <c r="D2" s="138"/>
      <c r="E2" s="139"/>
    </row>
    <row r="3" spans="1:18" ht="26" customHeight="1">
      <c r="A3" s="140" t="s">
        <v>200</v>
      </c>
      <c r="B3" s="141" t="s">
        <v>68</v>
      </c>
      <c r="C3" s="142"/>
      <c r="D3" s="143"/>
      <c r="E3" s="144"/>
    </row>
    <row r="4" spans="1:18" ht="26" customHeight="1">
      <c r="A4" s="140"/>
      <c r="B4" s="145"/>
      <c r="C4" s="146"/>
      <c r="D4" s="147"/>
      <c r="E4" s="147"/>
    </row>
    <row r="5" spans="1:18" ht="26" customHeight="1">
      <c r="A5" s="164" t="s">
        <v>85</v>
      </c>
      <c r="B5" s="164" t="s">
        <v>78</v>
      </c>
      <c r="C5" s="164" t="s">
        <v>79</v>
      </c>
      <c r="D5" s="164" t="s">
        <v>80</v>
      </c>
      <c r="E5" s="325" t="s">
        <v>179</v>
      </c>
    </row>
    <row r="6" spans="1:18" ht="34" customHeight="1">
      <c r="A6" s="164" t="s">
        <v>86</v>
      </c>
      <c r="B6" s="163" t="s">
        <v>82</v>
      </c>
      <c r="C6" s="163" t="s">
        <v>83</v>
      </c>
      <c r="D6" s="163" t="s">
        <v>84</v>
      </c>
      <c r="E6" s="332"/>
    </row>
    <row r="7" spans="1:18" ht="34" customHeight="1">
      <c r="A7" s="165" t="s">
        <v>81</v>
      </c>
      <c r="B7" s="166"/>
      <c r="C7" s="166" t="s">
        <v>87</v>
      </c>
      <c r="D7" s="166" t="s">
        <v>172</v>
      </c>
      <c r="E7" s="308" t="str">
        <f>COUNTIF(B7:D7,"〇")*200&amp;"万円"</f>
        <v>200万円</v>
      </c>
      <c r="F7" s="168">
        <f>COUNTIF(B7:D7,"〇")*2000000</f>
        <v>2000000</v>
      </c>
    </row>
    <row r="8" spans="1:18" ht="23.25" customHeight="1">
      <c r="A8" s="321" t="s">
        <v>219</v>
      </c>
      <c r="B8" s="322" t="s">
        <v>218</v>
      </c>
      <c r="D8" s="307"/>
      <c r="E8" s="309"/>
    </row>
    <row r="9" spans="1:18">
      <c r="A9" s="213" t="s">
        <v>32</v>
      </c>
      <c r="B9" s="152" t="s">
        <v>40</v>
      </c>
      <c r="C9" s="329" t="s">
        <v>88</v>
      </c>
      <c r="D9" s="329"/>
      <c r="E9" s="329"/>
    </row>
    <row r="10" spans="1:18" ht="27.5" customHeight="1">
      <c r="A10" s="292" t="s">
        <v>165</v>
      </c>
      <c r="B10" s="219">
        <f>SUM(B11:B19)</f>
        <v>1179900</v>
      </c>
      <c r="C10" s="327"/>
      <c r="D10" s="327"/>
      <c r="E10" s="327"/>
      <c r="F10" s="317"/>
      <c r="I10" s="301"/>
      <c r="J10" s="301"/>
      <c r="K10" s="301"/>
      <c r="L10" s="301"/>
      <c r="N10" s="301"/>
      <c r="O10" s="301"/>
      <c r="P10" s="301"/>
      <c r="Q10" s="301"/>
      <c r="R10" s="301"/>
    </row>
    <row r="11" spans="1:18" ht="59" customHeight="1">
      <c r="A11" s="214" t="s">
        <v>90</v>
      </c>
      <c r="B11" s="304">
        <v>484800</v>
      </c>
      <c r="C11" s="331" t="s">
        <v>204</v>
      </c>
      <c r="D11" s="331"/>
      <c r="E11" s="331"/>
      <c r="I11" s="104"/>
      <c r="J11" s="302"/>
      <c r="K11" s="303"/>
      <c r="L11" s="104"/>
      <c r="N11" s="305"/>
      <c r="O11" s="104"/>
      <c r="P11" s="302"/>
      <c r="Q11" s="104"/>
      <c r="R11" s="302"/>
    </row>
    <row r="12" spans="1:18" ht="59" customHeight="1">
      <c r="A12" s="169" t="s">
        <v>91</v>
      </c>
      <c r="B12" s="304">
        <v>15000</v>
      </c>
      <c r="C12" s="331" t="s">
        <v>202</v>
      </c>
      <c r="D12" s="331"/>
      <c r="E12" s="331"/>
      <c r="I12" s="104"/>
      <c r="J12" s="302"/>
      <c r="K12" s="303"/>
      <c r="L12" s="104"/>
      <c r="N12" s="104"/>
      <c r="O12" s="104"/>
      <c r="P12" s="302"/>
      <c r="Q12" s="104"/>
      <c r="R12" s="302"/>
    </row>
    <row r="13" spans="1:18" ht="59" customHeight="1">
      <c r="A13" s="169" t="s">
        <v>210</v>
      </c>
      <c r="B13" s="304">
        <f>7900*3*2</f>
        <v>47400</v>
      </c>
      <c r="C13" s="331" t="s">
        <v>220</v>
      </c>
      <c r="D13" s="331"/>
      <c r="E13" s="331"/>
      <c r="I13" s="104"/>
      <c r="J13" s="302"/>
      <c r="K13" s="303"/>
      <c r="L13" s="104"/>
      <c r="N13" s="104"/>
      <c r="O13" s="104"/>
      <c r="P13" s="302"/>
      <c r="Q13" s="104"/>
      <c r="R13" s="302"/>
    </row>
    <row r="14" spans="1:18" ht="59" customHeight="1">
      <c r="A14" s="169" t="s">
        <v>211</v>
      </c>
      <c r="B14" s="304">
        <v>70000</v>
      </c>
      <c r="C14" s="331" t="s">
        <v>203</v>
      </c>
      <c r="D14" s="331"/>
      <c r="E14" s="331"/>
      <c r="I14" s="104"/>
      <c r="J14" s="302"/>
      <c r="K14" s="303"/>
      <c r="L14" s="104"/>
      <c r="N14" s="104"/>
      <c r="O14" s="305"/>
      <c r="P14" s="104"/>
      <c r="Q14" s="104"/>
      <c r="R14" s="306"/>
    </row>
    <row r="15" spans="1:18" ht="59" customHeight="1">
      <c r="A15" s="169" t="s">
        <v>212</v>
      </c>
      <c r="B15" s="304">
        <v>12000</v>
      </c>
      <c r="C15" s="331" t="s">
        <v>205</v>
      </c>
      <c r="D15" s="331"/>
      <c r="E15" s="331"/>
      <c r="I15" s="104"/>
      <c r="J15" s="302"/>
      <c r="K15" s="303"/>
      <c r="L15" s="104"/>
      <c r="N15" s="305"/>
      <c r="O15" s="104"/>
      <c r="P15" s="302"/>
      <c r="Q15" s="104"/>
      <c r="R15" s="302"/>
    </row>
    <row r="16" spans="1:18" ht="59" customHeight="1">
      <c r="A16" s="169" t="s">
        <v>213</v>
      </c>
      <c r="B16" s="304">
        <v>8700</v>
      </c>
      <c r="C16" s="331" t="s">
        <v>206</v>
      </c>
      <c r="D16" s="331"/>
      <c r="E16" s="331"/>
      <c r="I16" s="104"/>
      <c r="J16" s="302"/>
      <c r="K16" s="303"/>
      <c r="L16" s="104"/>
      <c r="N16" s="104"/>
      <c r="O16" s="104"/>
      <c r="P16" s="302"/>
      <c r="Q16" s="104"/>
      <c r="R16" s="302"/>
    </row>
    <row r="17" spans="1:20" ht="59" customHeight="1">
      <c r="A17" s="169" t="s">
        <v>214</v>
      </c>
      <c r="B17" s="304">
        <v>12000</v>
      </c>
      <c r="C17" s="331" t="s">
        <v>227</v>
      </c>
      <c r="D17" s="331"/>
      <c r="E17" s="331"/>
      <c r="I17" s="104"/>
      <c r="J17" s="302"/>
      <c r="K17" s="303"/>
      <c r="L17" s="104"/>
      <c r="N17" s="104"/>
      <c r="O17" s="305"/>
      <c r="P17" s="104"/>
      <c r="Q17" s="104"/>
      <c r="R17" s="306"/>
    </row>
    <row r="18" spans="1:20" s="311" customFormat="1" ht="67" customHeight="1">
      <c r="A18" s="169" t="s">
        <v>215</v>
      </c>
      <c r="B18" s="304">
        <v>500000</v>
      </c>
      <c r="C18" s="331" t="s">
        <v>209</v>
      </c>
      <c r="D18" s="331"/>
      <c r="E18" s="331"/>
      <c r="I18" s="312"/>
      <c r="J18" s="313"/>
      <c r="K18" s="314"/>
      <c r="L18" s="312"/>
      <c r="N18" s="315"/>
      <c r="O18" s="312"/>
      <c r="P18" s="313"/>
      <c r="Q18" s="312"/>
      <c r="R18" s="313"/>
    </row>
    <row r="19" spans="1:20" s="311" customFormat="1" ht="60" customHeight="1">
      <c r="A19" s="169" t="s">
        <v>216</v>
      </c>
      <c r="B19" s="304">
        <v>30000</v>
      </c>
      <c r="C19" s="331" t="s">
        <v>207</v>
      </c>
      <c r="D19" s="331"/>
      <c r="E19" s="331"/>
      <c r="N19" s="312"/>
      <c r="O19" s="312"/>
      <c r="P19" s="313"/>
      <c r="Q19" s="312"/>
      <c r="R19" s="313"/>
    </row>
    <row r="20" spans="1:20" s="311" customFormat="1" ht="25.5" customHeight="1">
      <c r="A20" s="221" t="s">
        <v>201</v>
      </c>
      <c r="B20" s="319">
        <f>B21</f>
        <v>800000</v>
      </c>
      <c r="C20" s="331"/>
      <c r="D20" s="331"/>
      <c r="E20" s="331"/>
      <c r="N20" s="312"/>
      <c r="O20" s="315"/>
      <c r="P20" s="312"/>
      <c r="Q20" s="312"/>
      <c r="R20" s="316"/>
    </row>
    <row r="21" spans="1:20" s="311" customFormat="1" ht="60" customHeight="1" thickBot="1">
      <c r="A21" s="170" t="s">
        <v>217</v>
      </c>
      <c r="B21" s="318">
        <v>800000</v>
      </c>
      <c r="C21" s="333" t="s">
        <v>208</v>
      </c>
      <c r="D21" s="333"/>
      <c r="E21" s="333"/>
      <c r="N21" s="315"/>
      <c r="O21" s="312"/>
      <c r="P21" s="313"/>
      <c r="Q21" s="312"/>
      <c r="R21" s="313"/>
    </row>
    <row r="22" spans="1:20" customFormat="1" ht="28" customHeight="1" thickTop="1">
      <c r="A22" s="158" t="s">
        <v>73</v>
      </c>
      <c r="B22" s="159">
        <f>ROUND(SUM(B10,B20),0)</f>
        <v>1979900</v>
      </c>
      <c r="C22" s="104"/>
      <c r="D22" s="104"/>
      <c r="E22" s="104"/>
      <c r="P22" s="104"/>
      <c r="Q22" s="104"/>
      <c r="R22" s="302"/>
      <c r="S22" s="104"/>
      <c r="T22" s="302"/>
    </row>
    <row r="23" spans="1:20" customFormat="1" ht="55.5" customHeight="1">
      <c r="A23" s="158" t="s">
        <v>74</v>
      </c>
      <c r="B23" s="160">
        <v>0.5</v>
      </c>
      <c r="C23" s="244"/>
      <c r="D23" s="244"/>
      <c r="E23" s="244"/>
      <c r="P23" s="104"/>
      <c r="Q23" s="305"/>
      <c r="R23" s="104"/>
      <c r="S23" s="104"/>
      <c r="T23" s="306"/>
    </row>
    <row r="24" spans="1:20" customFormat="1" ht="55.5" customHeight="1">
      <c r="A24" s="158" t="s">
        <v>77</v>
      </c>
      <c r="B24" s="159">
        <f>ROUND(B22*B23,0)</f>
        <v>989950</v>
      </c>
      <c r="C24" s="324" t="str">
        <f>IF(B24&gt;F7,"👈補助上限"&amp;E7&amp;"を超えているので、上限内に収まるように経費内訳を調整してください","")</f>
        <v/>
      </c>
      <c r="D24" s="324"/>
      <c r="E24" s="324"/>
      <c r="P24" s="305"/>
      <c r="Q24" s="104"/>
      <c r="R24" s="302"/>
      <c r="S24" s="104"/>
      <c r="T24" s="302"/>
    </row>
    <row r="25" spans="1:20">
      <c r="A25" s="104"/>
      <c r="B25" s="161"/>
      <c r="C25" s="307"/>
      <c r="D25" s="307"/>
      <c r="E25" s="310"/>
      <c r="P25" s="104"/>
      <c r="Q25" s="104"/>
      <c r="R25" s="302"/>
      <c r="S25" s="104"/>
      <c r="T25" s="302"/>
    </row>
    <row r="26" spans="1:20" customFormat="1" ht="55.5" customHeight="1">
      <c r="A26" s="328" t="s">
        <v>101</v>
      </c>
      <c r="B26" s="328"/>
      <c r="C26" s="328"/>
      <c r="D26" s="328"/>
      <c r="E26" s="328"/>
    </row>
    <row r="27" spans="1:20" customFormat="1" ht="55.5" customHeight="1">
      <c r="A27" s="328" t="s">
        <v>222</v>
      </c>
      <c r="B27" s="328"/>
      <c r="C27" s="328"/>
      <c r="D27" s="328"/>
      <c r="E27" s="328"/>
    </row>
    <row r="28" spans="1:20">
      <c r="A28" s="225" t="s">
        <v>178</v>
      </c>
      <c r="B28" s="161"/>
      <c r="C28" s="148"/>
    </row>
    <row r="29" spans="1:20" ht="33" customHeight="1">
      <c r="A29" s="134"/>
      <c r="B29" s="158" t="s">
        <v>223</v>
      </c>
      <c r="C29" s="159">
        <f>MIN(B10,B20)</f>
        <v>800000</v>
      </c>
    </row>
    <row r="30" spans="1:20" ht="33" customHeight="1">
      <c r="A30" s="134"/>
      <c r="B30" s="158" t="s">
        <v>171</v>
      </c>
      <c r="C30" s="158">
        <f>ROUND(C29*10%,0)</f>
        <v>80000</v>
      </c>
      <c r="D30" s="134"/>
    </row>
    <row r="31" spans="1:20" ht="33" customHeight="1">
      <c r="A31" s="134"/>
      <c r="B31" s="226" t="s">
        <v>165</v>
      </c>
      <c r="C31" s="229" t="s">
        <v>221</v>
      </c>
      <c r="D31" s="227" t="s">
        <v>40</v>
      </c>
    </row>
    <row r="32" spans="1:20" ht="33" customHeight="1">
      <c r="A32" s="323" t="s">
        <v>224</v>
      </c>
      <c r="B32" s="228">
        <f>B10-C30</f>
        <v>1099900</v>
      </c>
      <c r="C32" s="154">
        <f>B20+C30</f>
        <v>880000</v>
      </c>
      <c r="D32" s="228">
        <f>SUM(B32:C32)</f>
        <v>1979900</v>
      </c>
      <c r="E32" s="134"/>
    </row>
    <row r="33" spans="1:20" ht="33" customHeight="1">
      <c r="A33" s="229" t="s">
        <v>225</v>
      </c>
      <c r="B33" s="228">
        <f>B10+C30</f>
        <v>1259900</v>
      </c>
      <c r="C33" s="154">
        <f>B20-C30</f>
        <v>720000</v>
      </c>
      <c r="D33" s="228">
        <f>SUM(B33:C33)</f>
        <v>1979900</v>
      </c>
      <c r="E33" s="134"/>
    </row>
    <row r="34" spans="1:20">
      <c r="B34" s="161"/>
      <c r="D34" s="307"/>
      <c r="E34" s="310"/>
      <c r="P34" s="104"/>
      <c r="Q34" s="305"/>
      <c r="R34" s="104"/>
      <c r="S34" s="104"/>
      <c r="T34" s="306"/>
    </row>
    <row r="35" spans="1:20">
      <c r="B35" s="161"/>
      <c r="D35" s="307"/>
      <c r="E35" s="310"/>
      <c r="P35" s="305"/>
      <c r="Q35" s="104"/>
      <c r="R35" s="302"/>
      <c r="S35" s="104"/>
      <c r="T35" s="302"/>
    </row>
    <row r="36" spans="1:20">
      <c r="B36" s="161"/>
      <c r="D36" s="307"/>
      <c r="E36" s="310"/>
      <c r="P36" s="104"/>
      <c r="Q36" s="104"/>
      <c r="R36" s="302"/>
      <c r="S36" s="104"/>
      <c r="T36" s="302"/>
    </row>
    <row r="37" spans="1:20">
      <c r="P37" s="104"/>
      <c r="Q37" s="104"/>
      <c r="R37" s="302"/>
      <c r="S37" s="104"/>
      <c r="T37" s="302"/>
    </row>
    <row r="38" spans="1:20">
      <c r="P38" s="104"/>
      <c r="Q38" s="305"/>
      <c r="R38" s="104"/>
      <c r="S38" s="104"/>
      <c r="T38" s="306"/>
    </row>
    <row r="39" spans="1:20">
      <c r="P39" s="305"/>
      <c r="Q39" s="104"/>
      <c r="R39" s="302"/>
      <c r="S39" s="104"/>
      <c r="T39" s="302"/>
    </row>
    <row r="40" spans="1:20">
      <c r="P40" s="104"/>
      <c r="Q40" s="104"/>
      <c r="R40" s="302"/>
      <c r="S40" s="104"/>
      <c r="T40" s="302"/>
    </row>
    <row r="41" spans="1:20">
      <c r="P41" s="104"/>
      <c r="Q41" s="104"/>
      <c r="R41" s="302"/>
      <c r="S41" s="104"/>
      <c r="T41" s="302"/>
    </row>
    <row r="42" spans="1:20">
      <c r="P42" s="104"/>
      <c r="Q42" s="104"/>
      <c r="R42" s="302"/>
      <c r="S42" s="104"/>
      <c r="T42" s="302"/>
    </row>
    <row r="43" spans="1:20">
      <c r="P43" s="104"/>
      <c r="Q43" s="305"/>
      <c r="R43" s="104"/>
      <c r="S43" s="104"/>
      <c r="T43" s="306"/>
    </row>
    <row r="44" spans="1:20">
      <c r="P44" s="305"/>
      <c r="Q44" s="104"/>
      <c r="R44" s="302"/>
      <c r="S44" s="104"/>
      <c r="T44" s="302"/>
    </row>
    <row r="45" spans="1:20">
      <c r="P45" s="104"/>
      <c r="Q45" s="104"/>
      <c r="R45" s="302"/>
      <c r="S45" s="104"/>
      <c r="T45" s="302"/>
    </row>
    <row r="46" spans="1:20">
      <c r="P46" s="104"/>
      <c r="Q46" s="104"/>
      <c r="R46" s="302"/>
      <c r="S46" s="104"/>
      <c r="T46" s="302"/>
    </row>
    <row r="47" spans="1:20">
      <c r="P47" s="104"/>
      <c r="Q47" s="305"/>
      <c r="R47" s="104"/>
      <c r="S47" s="104"/>
      <c r="T47" s="306"/>
    </row>
  </sheetData>
  <sheetProtection sheet="1" objects="1" scenarios="1"/>
  <protectedRanges>
    <protectedRange sqref="C11:E19 C21" name="範囲1"/>
  </protectedRanges>
  <mergeCells count="17">
    <mergeCell ref="C14:E14"/>
    <mergeCell ref="C15:E15"/>
    <mergeCell ref="C13:E13"/>
    <mergeCell ref="A26:E26"/>
    <mergeCell ref="A27:E27"/>
    <mergeCell ref="E5:E6"/>
    <mergeCell ref="C24:E24"/>
    <mergeCell ref="C9:E9"/>
    <mergeCell ref="C18:E18"/>
    <mergeCell ref="C19:E19"/>
    <mergeCell ref="C20:E20"/>
    <mergeCell ref="C21:E21"/>
    <mergeCell ref="C16:E16"/>
    <mergeCell ref="C17:E17"/>
    <mergeCell ref="C10:E10"/>
    <mergeCell ref="C11:E11"/>
    <mergeCell ref="C12:E12"/>
  </mergeCells>
  <phoneticPr fontId="15"/>
  <dataValidations count="1">
    <dataValidation type="list" allowBlank="1" showInputMessage="1" showErrorMessage="1" sqref="B7:D7" xr:uid="{8E0538F3-8B88-4483-8263-59C63608E0E9}">
      <formula1>"〇,　"</formula1>
    </dataValidation>
  </dataValidations>
  <hyperlinks>
    <hyperlink ref="B8" r:id="rId1" xr:uid="{B64F7279-6F8D-49DC-B3DB-C0F2910345B4}"/>
  </hyperlinks>
  <pageMargins left="0.45" right="0.45" top="0.75" bottom="0.75" header="0.3" footer="0.3"/>
  <pageSetup paperSize="9" scale="5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92214-0FA0-4432-A762-4324012690DB}">
  <sheetPr>
    <tabColor rgb="FF00B0F0"/>
    <pageSetUpPr fitToPage="1"/>
  </sheetPr>
  <dimension ref="A1:E8"/>
  <sheetViews>
    <sheetView workbookViewId="0"/>
  </sheetViews>
  <sheetFormatPr defaultRowHeight="13"/>
  <cols>
    <col min="1" max="5" width="18.08984375" customWidth="1"/>
  </cols>
  <sheetData>
    <row r="1" spans="1:5" ht="25.5" customHeight="1" thickBot="1">
      <c r="A1" s="254"/>
      <c r="B1" s="254"/>
      <c r="C1" s="254"/>
      <c r="D1" s="254"/>
      <c r="E1" s="255" t="s">
        <v>189</v>
      </c>
    </row>
    <row r="2" spans="1:5" ht="25">
      <c r="A2" s="259" t="s">
        <v>190</v>
      </c>
      <c r="B2" s="256" t="s">
        <v>196</v>
      </c>
      <c r="C2" s="259" t="s">
        <v>191</v>
      </c>
      <c r="D2" s="259" t="s">
        <v>192</v>
      </c>
      <c r="E2" s="256" t="s">
        <v>195</v>
      </c>
    </row>
    <row r="3" spans="1:5" ht="13.5" thickBot="1">
      <c r="A3" s="258" t="s">
        <v>193</v>
      </c>
      <c r="B3" s="257"/>
      <c r="C3" s="257"/>
      <c r="D3" s="257"/>
      <c r="E3" s="257"/>
    </row>
    <row r="4" spans="1:5" ht="13.5" thickBot="1">
      <c r="A4" s="258"/>
      <c r="B4" s="257"/>
      <c r="C4" s="257"/>
      <c r="D4" s="257"/>
      <c r="E4" s="257"/>
    </row>
    <row r="5" spans="1:5" ht="13.5" thickBot="1">
      <c r="A5" s="258"/>
      <c r="B5" s="257"/>
      <c r="C5" s="257"/>
      <c r="D5" s="257"/>
      <c r="E5" s="257"/>
    </row>
    <row r="6" spans="1:5" ht="13.5" thickBot="1">
      <c r="A6" s="258"/>
      <c r="B6" s="257"/>
      <c r="C6" s="257"/>
      <c r="D6" s="257"/>
      <c r="E6" s="257"/>
    </row>
    <row r="7" spans="1:5" ht="13.5" thickBot="1">
      <c r="A7" s="258"/>
      <c r="B7" s="257"/>
      <c r="C7" s="257"/>
      <c r="D7" s="257"/>
      <c r="E7" s="257"/>
    </row>
    <row r="8" spans="1:5" ht="13.5" thickBot="1">
      <c r="A8" s="258" t="s">
        <v>194</v>
      </c>
      <c r="B8" s="257"/>
      <c r="C8" s="257"/>
      <c r="D8" s="257"/>
      <c r="E8" s="257"/>
    </row>
  </sheetData>
  <phoneticPr fontId="15"/>
  <pageMargins left="0.7" right="0.7" top="0.75" bottom="0.75" header="0.3" footer="0.3"/>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BA33-52F5-4BA7-9079-25FB5D82AF2C}">
  <sheetPr>
    <tabColor rgb="FFFFCCFF"/>
    <pageSetUpPr fitToPage="1"/>
  </sheetPr>
  <dimension ref="A1:Y32"/>
  <sheetViews>
    <sheetView topLeftCell="A17" zoomScale="85" zoomScaleNormal="85" workbookViewId="0">
      <selection activeCell="D23" sqref="A23:D23"/>
    </sheetView>
  </sheetViews>
  <sheetFormatPr defaultColWidth="9" defaultRowHeight="14"/>
  <cols>
    <col min="1" max="1" width="28.08984375" style="161" customWidth="1"/>
    <col min="2" max="2" width="15.36328125" style="134" customWidth="1"/>
    <col min="3" max="3" width="15.36328125" style="161" customWidth="1"/>
    <col min="4" max="4" width="15.36328125" style="148" customWidth="1"/>
    <col min="5" max="5" width="39.26953125" style="162" customWidth="1"/>
    <col min="6" max="6" width="28.08984375" style="161" customWidth="1"/>
    <col min="7" max="7" width="15.36328125" style="148" customWidth="1"/>
    <col min="8" max="8" width="39.26953125" style="162" customWidth="1"/>
    <col min="9" max="9" width="17.6328125" style="134" customWidth="1"/>
    <col min="10" max="10" width="5.54296875" style="134" customWidth="1"/>
    <col min="11" max="11" width="17.6328125" style="134" customWidth="1"/>
    <col min="12" max="12" width="5.54296875" style="134" customWidth="1"/>
    <col min="13" max="13" width="17.6328125" style="134" customWidth="1"/>
    <col min="14" max="14" width="5.54296875" style="134" customWidth="1"/>
    <col min="15" max="15" width="17.6328125" style="134" customWidth="1"/>
    <col min="16" max="16" width="5.54296875" style="134" customWidth="1"/>
    <col min="17" max="17" width="21.6328125" style="134" bestFit="1" customWidth="1"/>
    <col min="18" max="18" width="5.54296875" style="134" customWidth="1"/>
    <col min="19" max="24" width="9" style="134"/>
    <col min="25" max="25" width="11.6328125" style="134" customWidth="1"/>
    <col min="26" max="16384" width="9" style="134"/>
  </cols>
  <sheetData>
    <row r="1" spans="1:25" ht="38" customHeight="1">
      <c r="A1" s="129" t="s">
        <v>181</v>
      </c>
      <c r="B1" s="130"/>
      <c r="C1" s="131"/>
      <c r="D1" s="132"/>
      <c r="E1" s="133"/>
      <c r="F1" s="236"/>
      <c r="G1" s="236"/>
      <c r="H1" s="236"/>
      <c r="Y1" s="168">
        <f>COUNTIF(B7:D7,"〇")*2000000</f>
        <v>0</v>
      </c>
    </row>
    <row r="2" spans="1:25" ht="19">
      <c r="A2" s="135"/>
      <c r="B2" s="136"/>
      <c r="C2" s="137"/>
      <c r="D2" s="138"/>
      <c r="E2" s="139"/>
      <c r="F2"/>
      <c r="G2"/>
      <c r="H2"/>
    </row>
    <row r="3" spans="1:25" ht="26" customHeight="1">
      <c r="A3" s="140" t="s">
        <v>67</v>
      </c>
      <c r="B3" s="141" t="str">
        <f>経費計算書!B3</f>
        <v>株式会社○○○/○○○株式会社</v>
      </c>
      <c r="C3" s="142"/>
      <c r="D3" s="143"/>
      <c r="E3" s="144"/>
      <c r="F3"/>
      <c r="G3"/>
      <c r="H3"/>
    </row>
    <row r="4" spans="1:25" ht="26" customHeight="1">
      <c r="A4" s="140"/>
      <c r="B4" s="145"/>
      <c r="C4" s="146"/>
      <c r="D4" s="147"/>
      <c r="E4" s="147"/>
      <c r="F4"/>
      <c r="G4"/>
      <c r="H4"/>
    </row>
    <row r="5" spans="1:25" ht="26" customHeight="1">
      <c r="A5" s="210" t="s">
        <v>85</v>
      </c>
      <c r="B5" s="210" t="s">
        <v>78</v>
      </c>
      <c r="C5" s="210" t="s">
        <v>79</v>
      </c>
      <c r="D5" s="210" t="s">
        <v>80</v>
      </c>
      <c r="E5" s="334" t="s">
        <v>179</v>
      </c>
      <c r="F5"/>
      <c r="G5"/>
      <c r="H5"/>
    </row>
    <row r="6" spans="1:25" ht="34" customHeight="1">
      <c r="A6" s="210" t="s">
        <v>86</v>
      </c>
      <c r="B6" s="211" t="s">
        <v>82</v>
      </c>
      <c r="C6" s="211" t="s">
        <v>83</v>
      </c>
      <c r="D6" s="211" t="s">
        <v>84</v>
      </c>
      <c r="E6" s="335"/>
      <c r="F6"/>
      <c r="G6"/>
      <c r="H6"/>
    </row>
    <row r="7" spans="1:25" ht="34" customHeight="1">
      <c r="A7" s="165" t="s">
        <v>81</v>
      </c>
      <c r="B7" s="166">
        <f>経費計算書!B7</f>
        <v>0</v>
      </c>
      <c r="C7" s="166">
        <f>経費計算書!C7</f>
        <v>0</v>
      </c>
      <c r="D7" s="166" t="str">
        <f>経費計算書!D7</f>
        <v>　</v>
      </c>
      <c r="E7" s="167" t="str">
        <f>COUNTIF(B7:D7,"〇")*200&amp;"万円"</f>
        <v>0万円</v>
      </c>
      <c r="F7"/>
      <c r="G7"/>
      <c r="H7"/>
    </row>
    <row r="8" spans="1:25" ht="23.25" customHeight="1">
      <c r="A8" s="336"/>
      <c r="B8" s="336"/>
      <c r="E8" s="147"/>
      <c r="F8"/>
      <c r="G8"/>
      <c r="H8"/>
    </row>
    <row r="9" spans="1:25" ht="23.25" customHeight="1">
      <c r="A9" s="235" t="s">
        <v>183</v>
      </c>
      <c r="B9" s="231"/>
      <c r="C9" s="232"/>
      <c r="D9" s="233"/>
      <c r="E9" s="234"/>
      <c r="F9" s="237" t="s">
        <v>184</v>
      </c>
      <c r="G9" s="238"/>
      <c r="H9" s="239"/>
      <c r="I9" s="237" t="s">
        <v>186</v>
      </c>
      <c r="J9" s="246"/>
      <c r="K9" s="237"/>
      <c r="L9" s="246"/>
      <c r="M9" s="237"/>
      <c r="N9" s="246"/>
      <c r="O9" s="237"/>
      <c r="P9" s="246"/>
      <c r="Q9" s="237"/>
      <c r="R9" s="252"/>
      <c r="S9" s="252"/>
      <c r="T9" s="252"/>
      <c r="U9" s="252"/>
      <c r="V9" s="252"/>
    </row>
    <row r="10" spans="1:25">
      <c r="A10" s="149" t="s">
        <v>32</v>
      </c>
      <c r="B10" s="150" t="s">
        <v>33</v>
      </c>
      <c r="C10" s="151" t="s">
        <v>38</v>
      </c>
      <c r="D10" s="152" t="s">
        <v>40</v>
      </c>
      <c r="E10" s="153" t="s">
        <v>88</v>
      </c>
      <c r="F10" s="240" t="s">
        <v>32</v>
      </c>
      <c r="G10" s="241" t="s">
        <v>40</v>
      </c>
      <c r="H10" s="242" t="s">
        <v>185</v>
      </c>
      <c r="I10" s="250"/>
      <c r="J10" s="251"/>
      <c r="K10" s="250"/>
      <c r="L10" s="251"/>
      <c r="M10" s="250"/>
      <c r="N10" s="251"/>
      <c r="O10" s="250"/>
      <c r="P10" s="251"/>
      <c r="Q10" s="250"/>
      <c r="R10" s="251"/>
      <c r="S10" s="250"/>
      <c r="T10" s="251"/>
      <c r="U10" s="250"/>
      <c r="V10" s="251"/>
    </row>
    <row r="11" spans="1:25" ht="27.5" customHeight="1">
      <c r="A11" s="221" t="s">
        <v>165</v>
      </c>
      <c r="B11" s="222"/>
      <c r="C11" s="223"/>
      <c r="D11" s="219" t="e">
        <f>SUM(D12:D20)</f>
        <v>#REF!</v>
      </c>
      <c r="E11" s="220"/>
      <c r="F11" s="221" t="s">
        <v>165</v>
      </c>
      <c r="G11" s="219" t="e">
        <f>SUM(G12:G20)</f>
        <v>#REF!</v>
      </c>
      <c r="H11" s="220"/>
      <c r="I11" s="221"/>
      <c r="J11" s="247"/>
      <c r="K11" s="221"/>
      <c r="L11" s="247"/>
      <c r="M11" s="221"/>
      <c r="N11" s="247"/>
      <c r="O11" s="221"/>
      <c r="P11" s="247"/>
      <c r="Q11" s="221"/>
      <c r="R11" s="253"/>
      <c r="S11" s="221"/>
      <c r="T11" s="253"/>
      <c r="U11" s="221"/>
      <c r="V11" s="253"/>
    </row>
    <row r="12" spans="1:25" ht="59" customHeight="1">
      <c r="A12" s="214" t="s">
        <v>90</v>
      </c>
      <c r="B12" s="215" t="e">
        <f>経費計算書!#REF!</f>
        <v>#REF!</v>
      </c>
      <c r="C12" s="215" t="e">
        <f>経費計算書!#REF!</f>
        <v>#REF!</v>
      </c>
      <c r="D12" s="215">
        <f>経費計算書!B11</f>
        <v>0</v>
      </c>
      <c r="E12" s="215" t="str">
        <f>IF(経費計算書!C11="","",経費計算書!C11)</f>
        <v/>
      </c>
      <c r="F12" s="214" t="s">
        <v>90</v>
      </c>
      <c r="G12" s="215">
        <f>経費計算書!G11</f>
        <v>0</v>
      </c>
      <c r="H12" s="215" t="str">
        <f>IF(経費計算書!H11="","",経費計算書!H11)</f>
        <v/>
      </c>
      <c r="I12" s="290" t="s">
        <v>187</v>
      </c>
      <c r="J12" s="291" t="s">
        <v>172</v>
      </c>
      <c r="K12" s="290" t="s">
        <v>188</v>
      </c>
      <c r="L12" s="291" t="s">
        <v>172</v>
      </c>
      <c r="M12" s="290" t="str">
        <f>"(1)-"&amp;("3 出張報告書")</f>
        <v>(1)-3 出張報告書</v>
      </c>
      <c r="N12" s="291" t="s">
        <v>172</v>
      </c>
      <c r="O12" s="290" t="str">
        <f>"(1)-"&amp;"4 領収書"</f>
        <v>(1)-4 領収書</v>
      </c>
      <c r="P12" s="291" t="s">
        <v>172</v>
      </c>
      <c r="Q12" s="290" t="str">
        <f>"(1)-"&amp;"5 銀行振込受領書"</f>
        <v>(1)-5 銀行振込受領書</v>
      </c>
      <c r="R12" s="291" t="s">
        <v>172</v>
      </c>
      <c r="S12" s="290" t="str">
        <f>"(1)-"&amp;"6 現金出納簿・出張者からの領収書"</f>
        <v>(1)-6 現金出納簿・出張者からの領収書</v>
      </c>
      <c r="T12" s="291" t="s">
        <v>172</v>
      </c>
      <c r="U12" s="292"/>
      <c r="V12" s="293"/>
    </row>
    <row r="13" spans="1:25" ht="59" customHeight="1">
      <c r="A13" s="169" t="s">
        <v>91</v>
      </c>
      <c r="B13" s="215" t="e">
        <f>経費計算書!#REF!</f>
        <v>#REF!</v>
      </c>
      <c r="C13" s="215" t="e">
        <f>経費計算書!#REF!</f>
        <v>#REF!</v>
      </c>
      <c r="D13" s="215">
        <f>経費計算書!B12</f>
        <v>0</v>
      </c>
      <c r="E13" s="215" t="str">
        <f>IF(経費計算書!C12="","",経費計算書!C12)</f>
        <v/>
      </c>
      <c r="F13" s="169" t="s">
        <v>91</v>
      </c>
      <c r="G13" s="215">
        <f>経費計算書!G12</f>
        <v>0</v>
      </c>
      <c r="H13" s="215" t="str">
        <f>IF(経費計算書!H12="","",経費計算書!H12)</f>
        <v/>
      </c>
      <c r="I13" s="249" t="str">
        <f>"(2)-"&amp;"1 就任依頼書・承諾書等"</f>
        <v>(2)-1 就任依頼書・承諾書等</v>
      </c>
      <c r="J13" s="291" t="s">
        <v>172</v>
      </c>
      <c r="K13" s="249" t="str">
        <f>"(2)-"&amp;"2 開催通知"</f>
        <v>(2)-2 開催通知</v>
      </c>
      <c r="L13" s="291" t="s">
        <v>172</v>
      </c>
      <c r="M13" s="249" t="str">
        <f>"(2)-"&amp;"3 出席者名簿・議事録等"</f>
        <v>(2)-3 出席者名簿・議事録等</v>
      </c>
      <c r="N13" s="291" t="s">
        <v>172</v>
      </c>
      <c r="O13" s="249" t="str">
        <f>"(2)-"&amp;"4 見積・請求・領収書（借料）"</f>
        <v>(2)-4 見積・請求・領収書（借料）</v>
      </c>
      <c r="P13" s="291" t="s">
        <v>172</v>
      </c>
      <c r="Q13" s="249" t="str">
        <f>"(2)-"&amp;"5 見積・請求・領収書（茶菓料）"</f>
        <v>(2)-5 見積・請求・領収書（茶菓料）</v>
      </c>
      <c r="R13" s="291" t="s">
        <v>172</v>
      </c>
      <c r="S13" s="249" t="str">
        <f>"(2)-"&amp;"6 銀行振込受領書"</f>
        <v>(2)-6 銀行振込受領書</v>
      </c>
      <c r="T13" s="291" t="s">
        <v>172</v>
      </c>
      <c r="U13" s="299" t="str">
        <f>"(2)-"&amp;"7 納税又は預かり金処理を表す試料"</f>
        <v>(2)-7 納税又は預かり金処理を表す試料</v>
      </c>
      <c r="V13" s="291" t="s">
        <v>172</v>
      </c>
    </row>
    <row r="14" spans="1:25" ht="59" customHeight="1">
      <c r="A14" s="169" t="s">
        <v>92</v>
      </c>
      <c r="B14" s="215" t="e">
        <f>経費計算書!#REF!</f>
        <v>#REF!</v>
      </c>
      <c r="C14" s="215" t="e">
        <f>経費計算書!#REF!</f>
        <v>#REF!</v>
      </c>
      <c r="D14" s="215">
        <f>経費計算書!B14</f>
        <v>0</v>
      </c>
      <c r="E14" s="215" t="str">
        <f>IF(経費計算書!C14="","",経費計算書!C14)</f>
        <v/>
      </c>
      <c r="F14" s="169" t="s">
        <v>92</v>
      </c>
      <c r="G14" s="215">
        <f>経費計算書!G14</f>
        <v>0</v>
      </c>
      <c r="H14" s="215" t="str">
        <f>IF(経費計算書!H14="","",経費計算書!H14)</f>
        <v/>
      </c>
      <c r="I14" s="249" t="str">
        <f>"(3)-"&amp;"1 見積書・相見積書"</f>
        <v>(3)-1 見積書・相見積書</v>
      </c>
      <c r="J14" s="291" t="s">
        <v>172</v>
      </c>
      <c r="K14" s="249" t="str">
        <f>"(3)-"&amp;"2 カタログ・仕様書"</f>
        <v>(3)-2 カタログ・仕様書</v>
      </c>
      <c r="L14" s="291" t="s">
        <v>172</v>
      </c>
      <c r="M14" s="249" t="str">
        <f>"(3)-"&amp;"3 発注書（控）"</f>
        <v>(3)-3 発注書（控）</v>
      </c>
      <c r="N14" s="291" t="s">
        <v>172</v>
      </c>
      <c r="O14" s="249" t="str">
        <f>"(3)-"&amp;"4 注文請書"</f>
        <v>(3)-4 注文請書</v>
      </c>
      <c r="P14" s="291" t="s">
        <v>172</v>
      </c>
      <c r="Q14" s="249" t="str">
        <f>"(3)-"&amp;"5 納品書"</f>
        <v>(3)-5 納品書</v>
      </c>
      <c r="R14" s="291" t="s">
        <v>172</v>
      </c>
      <c r="S14" s="249" t="str">
        <f>"(3)-"&amp;"6 請求書"</f>
        <v>(3)-6 請求書</v>
      </c>
      <c r="T14" s="291" t="s">
        <v>172</v>
      </c>
      <c r="U14" s="249" t="str">
        <f>"(3)-"&amp;"7 銀行振込受領書（領収書）"</f>
        <v>(3)-7 銀行振込受領書（領収書）</v>
      </c>
      <c r="V14" s="293"/>
    </row>
    <row r="15" spans="1:25" ht="59" customHeight="1">
      <c r="A15" s="169" t="s">
        <v>93</v>
      </c>
      <c r="B15" s="215" t="e">
        <f>経費計算書!#REF!</f>
        <v>#REF!</v>
      </c>
      <c r="C15" s="215" t="e">
        <f>経費計算書!#REF!</f>
        <v>#REF!</v>
      </c>
      <c r="D15" s="215">
        <f>経費計算書!B15</f>
        <v>0</v>
      </c>
      <c r="E15" s="215" t="str">
        <f>IF(経費計算書!C15="","",経費計算書!C15)</f>
        <v/>
      </c>
      <c r="F15" s="169" t="s">
        <v>93</v>
      </c>
      <c r="G15" s="215">
        <f>経費計算書!G15</f>
        <v>0</v>
      </c>
      <c r="H15" s="215" t="str">
        <f>IF(経費計算書!H15="","",経費計算書!H15)</f>
        <v/>
      </c>
      <c r="I15" s="249" t="str">
        <f>"(4)-"&amp;"1 見積書・相見積書"</f>
        <v>(4)-1 見積書・相見積書</v>
      </c>
      <c r="J15" s="291" t="s">
        <v>172</v>
      </c>
      <c r="K15" s="249" t="str">
        <f>"(4)-"&amp;"2 カタログ・仕様書"</f>
        <v>(4)-2 カタログ・仕様書</v>
      </c>
      <c r="L15" s="291" t="s">
        <v>172</v>
      </c>
      <c r="M15" s="249" t="str">
        <f>"(4)-"&amp;"3 発注書（控）"</f>
        <v>(4)-3 発注書（控）</v>
      </c>
      <c r="N15" s="291" t="s">
        <v>172</v>
      </c>
      <c r="O15" s="249" t="str">
        <f>"(4)-"&amp;"4 注文請書"</f>
        <v>(4)-4 注文請書</v>
      </c>
      <c r="P15" s="291" t="s">
        <v>172</v>
      </c>
      <c r="Q15" s="249" t="str">
        <f>"(4)-"&amp;"5 納品書"</f>
        <v>(4)-5 納品書</v>
      </c>
      <c r="R15" s="291" t="s">
        <v>172</v>
      </c>
      <c r="S15" s="249" t="str">
        <f>"(4)-"&amp;"6 請求書"</f>
        <v>(4)-6 請求書</v>
      </c>
      <c r="T15" s="291" t="s">
        <v>172</v>
      </c>
      <c r="U15" s="249" t="str">
        <f>"(4)-"&amp;"7 銀行振込受領書（領収書）"</f>
        <v>(4)-7 銀行振込受領書（領収書）</v>
      </c>
      <c r="V15" s="293"/>
    </row>
    <row r="16" spans="1:25" ht="59" customHeight="1">
      <c r="A16" s="169" t="s">
        <v>94</v>
      </c>
      <c r="B16" s="215" t="e">
        <f>経費計算書!#REF!</f>
        <v>#REF!</v>
      </c>
      <c r="C16" s="215" t="e">
        <f>経費計算書!#REF!</f>
        <v>#REF!</v>
      </c>
      <c r="D16" s="215">
        <f>経費計算書!B16</f>
        <v>0</v>
      </c>
      <c r="E16" s="215" t="str">
        <f>IF(経費計算書!C16="","",経費計算書!C16)</f>
        <v/>
      </c>
      <c r="F16" s="169" t="s">
        <v>94</v>
      </c>
      <c r="G16" s="215">
        <f>経費計算書!G16</f>
        <v>0</v>
      </c>
      <c r="H16" s="215" t="str">
        <f>IF(経費計算書!H16="","",経費計算書!H16)</f>
        <v/>
      </c>
      <c r="I16" s="249" t="str">
        <f>"(5)-"&amp;"1 見積書・相見積書"</f>
        <v>(5)-1 見積書・相見積書</v>
      </c>
      <c r="J16" s="291" t="s">
        <v>172</v>
      </c>
      <c r="K16" s="249" t="str">
        <f>"(5)-"&amp;"2 カタログ・仕様書"</f>
        <v>(5)-2 カタログ・仕様書</v>
      </c>
      <c r="L16" s="291" t="s">
        <v>172</v>
      </c>
      <c r="M16" s="249" t="str">
        <f>"(5)-"&amp;"3 発注書（控）"</f>
        <v>(5)-3 発注書（控）</v>
      </c>
      <c r="N16" s="291" t="s">
        <v>172</v>
      </c>
      <c r="O16" s="249" t="str">
        <f>"(5)-"&amp;"4 注文請書"</f>
        <v>(5)-4 注文請書</v>
      </c>
      <c r="P16" s="291" t="s">
        <v>172</v>
      </c>
      <c r="Q16" s="249" t="str">
        <f>"(5)-"&amp;"5 納品書"</f>
        <v>(5)-5 納品書</v>
      </c>
      <c r="R16" s="291" t="s">
        <v>172</v>
      </c>
      <c r="S16" s="249" t="str">
        <f>"(5)-"&amp;"6 請求書"</f>
        <v>(5)-6 請求書</v>
      </c>
      <c r="T16" s="291" t="s">
        <v>172</v>
      </c>
      <c r="U16" s="249" t="str">
        <f>"(5)-"&amp;"7 銀行振込受領書（領収書）"</f>
        <v>(5)-7 銀行振込受領書（領収書）</v>
      </c>
      <c r="V16" s="293"/>
    </row>
    <row r="17" spans="1:22" ht="59" customHeight="1">
      <c r="A17" s="169" t="s">
        <v>95</v>
      </c>
      <c r="B17" s="215" t="e">
        <f>経費計算書!#REF!</f>
        <v>#REF!</v>
      </c>
      <c r="C17" s="215" t="e">
        <f>経費計算書!#REF!</f>
        <v>#REF!</v>
      </c>
      <c r="D17" s="215" t="e">
        <f>経費計算書!#REF!</f>
        <v>#REF!</v>
      </c>
      <c r="E17" s="215" t="e">
        <f>IF(経費計算書!#REF!="","",経費計算書!#REF!)</f>
        <v>#REF!</v>
      </c>
      <c r="F17" s="169" t="s">
        <v>95</v>
      </c>
      <c r="G17" s="215" t="e">
        <f>経費計算書!#REF!</f>
        <v>#REF!</v>
      </c>
      <c r="H17" s="215" t="e">
        <f>IF(経費計算書!#REF!="","",経費計算書!#REF!)</f>
        <v>#REF!</v>
      </c>
      <c r="I17" s="249" t="str">
        <f>"(6)-"&amp;"1 見積書・相見積書"</f>
        <v>(6)-1 見積書・相見積書</v>
      </c>
      <c r="J17" s="291" t="s">
        <v>172</v>
      </c>
      <c r="K17" s="249" t="str">
        <f>"(6)-"&amp;"2 発注書（控）+注文請書/"</f>
        <v>(6)-2 発注書（控）+注文請書/</v>
      </c>
      <c r="L17" s="291" t="s">
        <v>172</v>
      </c>
      <c r="M17" s="249" t="str">
        <f>"(6)-"&amp;"3 納品書・完了報告書"</f>
        <v>(6)-3 納品書・完了報告書</v>
      </c>
      <c r="N17" s="291" t="s">
        <v>172</v>
      </c>
      <c r="O17" s="249" t="str">
        <f>"(6)-"&amp;"4 額の確定を適正に行ったことを示す試料（精算対象業務）"</f>
        <v>(6)-4 額の確定を適正に行ったことを示す試料（精算対象業務）</v>
      </c>
      <c r="P17" s="291" t="s">
        <v>172</v>
      </c>
      <c r="Q17" s="249" t="str">
        <f>"(6)-"&amp;"5 銀行振込受領書（領収書）"</f>
        <v>(6)-5 銀行振込受領書（領収書）</v>
      </c>
      <c r="R17" s="291" t="s">
        <v>172</v>
      </c>
      <c r="S17" s="292"/>
      <c r="T17" s="291" t="s">
        <v>172</v>
      </c>
      <c r="U17" s="292"/>
      <c r="V17" s="293"/>
    </row>
    <row r="18" spans="1:22" ht="59" customHeight="1">
      <c r="A18" s="169" t="s">
        <v>96</v>
      </c>
      <c r="B18" s="215" t="e">
        <f>経費計算書!#REF!</f>
        <v>#REF!</v>
      </c>
      <c r="C18" s="215" t="e">
        <f>経費計算書!#REF!</f>
        <v>#REF!</v>
      </c>
      <c r="D18" s="215">
        <f>経費計算書!B17</f>
        <v>0</v>
      </c>
      <c r="E18" s="215" t="str">
        <f>IF(経費計算書!C17="","",経費計算書!C17)</f>
        <v/>
      </c>
      <c r="F18" s="169" t="s">
        <v>96</v>
      </c>
      <c r="G18" s="215">
        <f>経費計算書!G17</f>
        <v>0</v>
      </c>
      <c r="H18" s="215" t="str">
        <f>IF(経費計算書!H17="","",経費計算書!H17)</f>
        <v/>
      </c>
      <c r="I18" s="249" t="str">
        <f>"(7)-"&amp;"1 見積書・相見積書"</f>
        <v>(7)-1 見積書・相見積書</v>
      </c>
      <c r="J18" s="291" t="s">
        <v>172</v>
      </c>
      <c r="K18" s="249" t="str">
        <f>"(7)-"&amp;"2 仕様書"</f>
        <v>(7)-2 仕様書</v>
      </c>
      <c r="L18" s="291" t="s">
        <v>172</v>
      </c>
      <c r="M18" s="249" t="str">
        <f>"(7)-"&amp;"3 発注書（控）"</f>
        <v>(7)-3 発注書（控）</v>
      </c>
      <c r="N18" s="291" t="s">
        <v>172</v>
      </c>
      <c r="O18" s="249" t="str">
        <f>"(7)-"&amp;"4 注文請書"</f>
        <v>(7)-4 注文請書</v>
      </c>
      <c r="P18" s="291" t="s">
        <v>172</v>
      </c>
      <c r="Q18" s="249" t="str">
        <f>"(7)-"&amp;"5 納品書"</f>
        <v>(7)-5 納品書</v>
      </c>
      <c r="R18" s="291" t="s">
        <v>172</v>
      </c>
      <c r="S18" s="249" t="str">
        <f>"(7)-"&amp;"6 請求書"</f>
        <v>(7)-6 請求書</v>
      </c>
      <c r="T18" s="291" t="s">
        <v>172</v>
      </c>
      <c r="U18" s="249" t="str">
        <f>"(7)-"&amp;"7 銀行振込受領書（領収書）"</f>
        <v>(7)-7 銀行振込受領書（領収書）</v>
      </c>
      <c r="V18" s="293"/>
    </row>
    <row r="19" spans="1:22" ht="59" customHeight="1">
      <c r="A19" s="169" t="s">
        <v>97</v>
      </c>
      <c r="B19" s="215" t="e">
        <f>経費計算書!#REF!</f>
        <v>#REF!</v>
      </c>
      <c r="C19" s="215" t="e">
        <f>経費計算書!#REF!</f>
        <v>#REF!</v>
      </c>
      <c r="D19" s="215">
        <f>経費計算書!B18</f>
        <v>0</v>
      </c>
      <c r="E19" s="215" t="str">
        <f>IF(経費計算書!C18="","",経費計算書!C18)</f>
        <v/>
      </c>
      <c r="F19" s="169" t="s">
        <v>97</v>
      </c>
      <c r="G19" s="215">
        <f>経費計算書!G18</f>
        <v>0</v>
      </c>
      <c r="H19" s="215" t="str">
        <f>IF(経費計算書!H18="","",経費計算書!H18)</f>
        <v/>
      </c>
      <c r="I19" s="249" t="str">
        <f>"(8)-"&amp;"1 契約書等"</f>
        <v>(8)-1 契約書等</v>
      </c>
      <c r="J19" s="291" t="s">
        <v>172</v>
      </c>
      <c r="K19" s="249" t="str">
        <f>"(8)-"&amp;"2 給与台帳又は給与明細（写）"</f>
        <v>(8)-2 給与台帳又は給与明細（写）</v>
      </c>
      <c r="L19" s="291" t="s">
        <v>172</v>
      </c>
      <c r="M19" s="249" t="str">
        <f>"(8)-"&amp;"3 出勤簿又はタイムカード（写）"</f>
        <v>(8)-3 出勤簿又はタイムカード（写）</v>
      </c>
      <c r="N19" s="291" t="s">
        <v>172</v>
      </c>
      <c r="O19" s="249" t="str">
        <f>"(8)-"&amp;"4 （専従ではない場合）業務日誌"</f>
        <v>(8)-4 （専従ではない場合）業務日誌</v>
      </c>
      <c r="P19" s="291" t="s">
        <v>172</v>
      </c>
      <c r="Q19" s="249" t="str">
        <f>"(8)-"&amp;"5 銀行振込受領書"</f>
        <v>(8)-5 銀行振込受領書</v>
      </c>
      <c r="R19" s="291" t="s">
        <v>172</v>
      </c>
      <c r="S19" s="249" t="str">
        <f>"(8)-"&amp;"6 源泉徴収の預かり金処理を示す試料"</f>
        <v>(8)-6 源泉徴収の預かり金処理を示す試料</v>
      </c>
      <c r="T19" s="291" t="s">
        <v>172</v>
      </c>
      <c r="U19" s="292"/>
      <c r="V19" s="293"/>
    </row>
    <row r="20" spans="1:22" ht="59" customHeight="1">
      <c r="A20" s="169" t="s">
        <v>98</v>
      </c>
      <c r="B20" s="215" t="e">
        <f>経費計算書!#REF!</f>
        <v>#REF!</v>
      </c>
      <c r="C20" s="215" t="e">
        <f>経費計算書!#REF!</f>
        <v>#REF!</v>
      </c>
      <c r="D20" s="215">
        <f>経費計算書!B19</f>
        <v>0</v>
      </c>
      <c r="E20" s="215" t="str">
        <f>IF(経費計算書!C19="","",経費計算書!C19)</f>
        <v/>
      </c>
      <c r="F20" s="169" t="s">
        <v>98</v>
      </c>
      <c r="G20" s="215">
        <f>経費計算書!G19</f>
        <v>0</v>
      </c>
      <c r="H20" s="215" t="str">
        <f>IF(経費計算書!H19="","",経費計算書!H19)</f>
        <v/>
      </c>
      <c r="I20" s="249" t="str">
        <f>"(9)-"&amp;"1 見積書・相見積書"</f>
        <v>(9)-1 見積書・相見積書</v>
      </c>
      <c r="J20" s="291" t="s">
        <v>172</v>
      </c>
      <c r="K20" s="249" t="str">
        <f>"(9)-"&amp;"2 カタログ・仕様書"</f>
        <v>(9)-2 カタログ・仕様書</v>
      </c>
      <c r="L20" s="291" t="s">
        <v>172</v>
      </c>
      <c r="M20" s="249" t="str">
        <f>"(9)-"&amp;"3 発注書（控）"</f>
        <v>(9)-3 発注書（控）</v>
      </c>
      <c r="N20" s="291" t="s">
        <v>172</v>
      </c>
      <c r="O20" s="249" t="str">
        <f>"(9)-"&amp;"4 注文請書"</f>
        <v>(9)-4 注文請書</v>
      </c>
      <c r="P20" s="291" t="s">
        <v>172</v>
      </c>
      <c r="Q20" s="249" t="str">
        <f>"(9)-"&amp;"5 納品書"</f>
        <v>(9)-5 納品書</v>
      </c>
      <c r="R20" s="291" t="s">
        <v>172</v>
      </c>
      <c r="S20" s="287" t="str">
        <f>"(9)-"&amp;"6 銀行振込受領書（領収書）"</f>
        <v>(9)-6 銀行振込受領書（領収書）</v>
      </c>
      <c r="T20" s="291" t="s">
        <v>172</v>
      </c>
      <c r="U20" s="292"/>
      <c r="V20" s="293"/>
    </row>
    <row r="21" spans="1:22" ht="27.5" customHeight="1">
      <c r="A21" s="216" t="s">
        <v>166</v>
      </c>
      <c r="B21" s="217"/>
      <c r="C21" s="218"/>
      <c r="D21" s="219" t="e">
        <f>SUM(D22)</f>
        <v>#REF!</v>
      </c>
      <c r="E21" s="220"/>
      <c r="F21" s="216" t="s">
        <v>166</v>
      </c>
      <c r="G21" s="219">
        <f>SUM(G22)</f>
        <v>0</v>
      </c>
      <c r="H21" s="220"/>
      <c r="I21" s="287"/>
      <c r="J21" s="294"/>
      <c r="K21" s="287"/>
      <c r="L21" s="294" t="s">
        <v>172</v>
      </c>
      <c r="M21" s="287"/>
      <c r="N21" s="294" t="s">
        <v>172</v>
      </c>
      <c r="O21" s="287"/>
      <c r="P21" s="294" t="s">
        <v>172</v>
      </c>
      <c r="Q21" s="287"/>
      <c r="R21" s="294" t="s">
        <v>172</v>
      </c>
      <c r="S21" s="287"/>
      <c r="T21" s="294" t="s">
        <v>172</v>
      </c>
      <c r="U21" s="295"/>
      <c r="V21" s="296"/>
    </row>
    <row r="22" spans="1:22" ht="59" customHeight="1" thickBot="1">
      <c r="A22" s="170" t="s">
        <v>99</v>
      </c>
      <c r="B22" s="230" t="e">
        <f>経費計算書!#REF!</f>
        <v>#REF!</v>
      </c>
      <c r="C22" s="230" t="e">
        <f>経費計算書!#REF!</f>
        <v>#REF!</v>
      </c>
      <c r="D22" s="155" t="e">
        <f t="shared" ref="D22" si="0">IF(B22&gt;0,B22*C22,"")</f>
        <v>#REF!</v>
      </c>
      <c r="E22" s="230" t="str">
        <f>IF(経費計算書!C21="","",経費計算書!C21)</f>
        <v/>
      </c>
      <c r="F22" s="170" t="s">
        <v>99</v>
      </c>
      <c r="G22" s="155">
        <v>0</v>
      </c>
      <c r="H22" s="288" t="str">
        <f>IF(経費計算書!H21="","",経費計算書!H21)</f>
        <v/>
      </c>
      <c r="I22" s="248" t="str">
        <f>"(10)-"&amp;"1 見積書・相見積書"</f>
        <v>(10)-1 見積書・相見積書</v>
      </c>
      <c r="J22" s="297" t="s">
        <v>172</v>
      </c>
      <c r="K22" s="248" t="str">
        <f>"(10)-"&amp;"2 発注書（控）+注文請書/"</f>
        <v>(10)-2 発注書（控）+注文請書/</v>
      </c>
      <c r="L22" s="297" t="s">
        <v>172</v>
      </c>
      <c r="M22" s="286" t="str">
        <f>"(10)-"&amp;"3 納品書・完了報告書"</f>
        <v>(10)-3 納品書・完了報告書</v>
      </c>
      <c r="N22" s="297" t="s">
        <v>172</v>
      </c>
      <c r="O22" s="286" t="str">
        <f>"(10)-"&amp;"4 額の確定を適正に行ったことを示す試料（精算対象業務）"</f>
        <v>(10)-4 額の確定を適正に行ったことを示す試料（精算対象業務）</v>
      </c>
      <c r="P22" s="297" t="s">
        <v>172</v>
      </c>
      <c r="Q22" s="286" t="str">
        <f>"(10)-"&amp;"5 銀行振込受領書（領収書）"</f>
        <v>(10)-5 銀行振込受領書（領収書）</v>
      </c>
      <c r="R22" s="297" t="s">
        <v>172</v>
      </c>
      <c r="S22" s="286"/>
      <c r="T22" s="297" t="s">
        <v>172</v>
      </c>
      <c r="U22" s="300"/>
      <c r="V22" s="298"/>
    </row>
    <row r="23" spans="1:22" ht="33" customHeight="1" thickTop="1">
      <c r="A23" s="156"/>
      <c r="B23" s="157"/>
      <c r="C23" s="158" t="s">
        <v>73</v>
      </c>
      <c r="D23" s="159" t="e">
        <f>ROUND(SUM(D11,D21),0)</f>
        <v>#REF!</v>
      </c>
      <c r="E23" s="134"/>
      <c r="F23" s="158" t="s">
        <v>73</v>
      </c>
      <c r="G23" s="159" t="e">
        <f>ROUND(SUM(G11,G21),0)</f>
        <v>#REF!</v>
      </c>
      <c r="H23" s="134"/>
      <c r="I23" s="158"/>
      <c r="J23" s="158"/>
      <c r="K23" s="158"/>
      <c r="L23" s="158"/>
      <c r="M23" s="158"/>
      <c r="N23" s="158"/>
      <c r="O23" s="158"/>
      <c r="P23" s="158"/>
      <c r="Q23" s="158"/>
      <c r="R23" s="158"/>
    </row>
    <row r="24" spans="1:22" ht="33" customHeight="1">
      <c r="A24" s="156"/>
      <c r="B24" s="157"/>
      <c r="C24" s="158" t="s">
        <v>74</v>
      </c>
      <c r="D24" s="160">
        <v>0.5</v>
      </c>
      <c r="E24" s="134"/>
      <c r="F24" s="158" t="s">
        <v>74</v>
      </c>
      <c r="G24" s="160">
        <v>0.5</v>
      </c>
      <c r="H24" s="134"/>
      <c r="I24" s="158"/>
      <c r="J24" s="158"/>
      <c r="K24" s="158"/>
      <c r="L24" s="158"/>
      <c r="M24" s="158"/>
      <c r="N24" s="158"/>
      <c r="O24" s="158"/>
      <c r="P24" s="158"/>
      <c r="Q24" s="158"/>
      <c r="R24" s="158"/>
    </row>
    <row r="25" spans="1:22" ht="33" customHeight="1">
      <c r="A25" s="156"/>
      <c r="B25" s="157"/>
      <c r="C25" s="158" t="s">
        <v>77</v>
      </c>
      <c r="D25" s="159" t="e">
        <f>ROUND(D23*D24,0)</f>
        <v>#REF!</v>
      </c>
      <c r="F25" s="158" t="s">
        <v>77</v>
      </c>
      <c r="G25" s="159" t="e">
        <f>ROUND(G23*G24,0)</f>
        <v>#REF!</v>
      </c>
      <c r="H25" s="224" t="e">
        <f>IF(G25&gt;Y1,"👈補助上限"&amp;E7&amp;"を超えているので、上限内に収まるように経費内訳を調整してください","")</f>
        <v>#REF!</v>
      </c>
      <c r="I25" s="158"/>
      <c r="J25" s="158"/>
      <c r="K25" s="158"/>
      <c r="L25" s="158"/>
      <c r="M25" s="158"/>
      <c r="N25" s="158"/>
      <c r="O25" s="158"/>
      <c r="P25" s="158"/>
      <c r="Q25" s="158"/>
      <c r="R25" s="158"/>
    </row>
    <row r="26" spans="1:22" customFormat="1" ht="16" customHeight="1"/>
    <row r="27" spans="1:22">
      <c r="A27" s="225" t="s">
        <v>167</v>
      </c>
      <c r="B27" s="161"/>
      <c r="C27" s="148"/>
      <c r="F27"/>
      <c r="G27"/>
      <c r="H27"/>
    </row>
    <row r="28" spans="1:22" ht="33" customHeight="1">
      <c r="A28" s="134"/>
      <c r="B28" s="158" t="s">
        <v>168</v>
      </c>
      <c r="C28" s="159" t="e">
        <f>MIN(D11,D21)</f>
        <v>#REF!</v>
      </c>
      <c r="F28"/>
      <c r="G28"/>
      <c r="H28"/>
    </row>
    <row r="29" spans="1:22" ht="33" customHeight="1">
      <c r="A29" s="134"/>
      <c r="B29" s="158" t="s">
        <v>171</v>
      </c>
      <c r="C29" s="158" t="e">
        <f>ROUND(C28*10%,0)</f>
        <v>#REF!</v>
      </c>
      <c r="D29" s="134"/>
      <c r="F29"/>
      <c r="G29"/>
      <c r="H29"/>
    </row>
    <row r="30" spans="1:22" ht="33" customHeight="1">
      <c r="A30" s="134"/>
      <c r="B30" s="226" t="s">
        <v>165</v>
      </c>
      <c r="C30" s="226" t="s">
        <v>166</v>
      </c>
      <c r="D30" s="227" t="s">
        <v>40</v>
      </c>
      <c r="F30"/>
      <c r="G30"/>
      <c r="H30"/>
    </row>
    <row r="31" spans="1:22" ht="33" customHeight="1">
      <c r="A31" s="229" t="s">
        <v>169</v>
      </c>
      <c r="B31" s="228" t="e">
        <f>D11-C29</f>
        <v>#REF!</v>
      </c>
      <c r="C31" s="154" t="e">
        <f>D21+C29</f>
        <v>#REF!</v>
      </c>
      <c r="D31" s="228" t="e">
        <f>SUM(B31:C31)</f>
        <v>#REF!</v>
      </c>
      <c r="E31" s="134"/>
      <c r="F31"/>
      <c r="G31"/>
      <c r="H31"/>
    </row>
    <row r="32" spans="1:22" ht="33" customHeight="1">
      <c r="A32" s="229" t="s">
        <v>170</v>
      </c>
      <c r="B32" s="228" t="e">
        <f>D11+C29</f>
        <v>#REF!</v>
      </c>
      <c r="C32" s="154" t="e">
        <f>D21-C29</f>
        <v>#REF!</v>
      </c>
      <c r="D32" s="228" t="e">
        <f>SUM(B32:C32)</f>
        <v>#REF!</v>
      </c>
      <c r="E32" s="134"/>
      <c r="F32"/>
      <c r="G32"/>
      <c r="H32"/>
    </row>
  </sheetData>
  <protectedRanges>
    <protectedRange sqref="B3:E3 B7:D7 B22:C22 B12:E20 E22 G3:H3 G7 H22 G12:H20" name="範囲1"/>
    <protectedRange sqref="I14" name="Range4"/>
  </protectedRanges>
  <mergeCells count="2">
    <mergeCell ref="E5:E6"/>
    <mergeCell ref="A8:B8"/>
  </mergeCells>
  <phoneticPr fontId="15"/>
  <dataValidations count="2">
    <dataValidation type="list" allowBlank="1" showInputMessage="1" showErrorMessage="1" sqref="B7:D7" xr:uid="{22D6D3FA-07AE-4A41-8CA0-0296475AC1CB}">
      <formula1>"〇,　"</formula1>
    </dataValidation>
    <dataValidation type="list" allowBlank="1" showInputMessage="1" showErrorMessage="1" sqref="P12:P22 N12:N22 J12:J22 L12:L22 V13 R12:R22 T12:T22" xr:uid="{068448B8-C308-4182-AF4D-5EB314933355}">
      <formula1>"☑,　"</formula1>
    </dataValidation>
  </dataValidations>
  <pageMargins left="0.45" right="0.45" top="0.75" bottom="0.75" header="0.3" footer="0.3"/>
  <pageSetup paperSize="9" scale="2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502FE-7F6A-4312-AD26-114C21D5C33D}">
  <dimension ref="B2:P46"/>
  <sheetViews>
    <sheetView topLeftCell="A7" workbookViewId="0">
      <selection activeCell="C15" sqref="C15:E15"/>
    </sheetView>
  </sheetViews>
  <sheetFormatPr defaultColWidth="8.90625" defaultRowHeight="16.5"/>
  <cols>
    <col min="1" max="1" width="2.90625" style="171" customWidth="1"/>
    <col min="2" max="2" width="9.453125" style="171" customWidth="1"/>
    <col min="3" max="3" width="28.90625" style="171" customWidth="1"/>
    <col min="4" max="4" width="26.453125" style="172" customWidth="1"/>
    <col min="5" max="5" width="19.90625" style="172" bestFit="1" customWidth="1"/>
    <col min="6" max="6" width="45.6328125" style="172" customWidth="1"/>
    <col min="7" max="7" width="16.6328125" style="172" customWidth="1"/>
    <col min="8" max="8" width="6.453125" style="171" customWidth="1"/>
    <col min="9" max="10" width="8.90625" style="171"/>
    <col min="11" max="11" width="12.453125" style="171" bestFit="1" customWidth="1"/>
    <col min="12" max="14" width="8.90625" style="171"/>
    <col min="15" max="16" width="12.453125" style="171" bestFit="1" customWidth="1"/>
    <col min="17" max="16384" width="8.90625" style="171"/>
  </cols>
  <sheetData>
    <row r="2" spans="2:9">
      <c r="B2" s="171" t="s">
        <v>103</v>
      </c>
    </row>
    <row r="6" spans="2:9">
      <c r="B6" s="338" t="s">
        <v>197</v>
      </c>
      <c r="C6" s="339"/>
      <c r="D6" s="339"/>
      <c r="E6" s="339"/>
      <c r="F6" s="339"/>
      <c r="G6" s="339"/>
      <c r="H6" s="339"/>
    </row>
    <row r="7" spans="2:9">
      <c r="B7" s="340" t="s">
        <v>198</v>
      </c>
      <c r="C7" s="340"/>
      <c r="D7" s="340"/>
      <c r="E7" s="340"/>
      <c r="F7" s="340"/>
      <c r="G7" s="340"/>
      <c r="H7" s="340"/>
    </row>
    <row r="10" spans="2:9">
      <c r="B10" s="173" t="s">
        <v>104</v>
      </c>
      <c r="D10" s="171"/>
    </row>
    <row r="11" spans="2:9">
      <c r="B11" s="174" t="s">
        <v>105</v>
      </c>
      <c r="C11" s="175" t="s">
        <v>106</v>
      </c>
      <c r="D11" s="341" t="s">
        <v>107</v>
      </c>
      <c r="E11" s="342"/>
      <c r="F11" s="343"/>
    </row>
    <row r="12" spans="2:9">
      <c r="B12" s="174" t="s">
        <v>108</v>
      </c>
      <c r="C12" s="176" t="s">
        <v>109</v>
      </c>
      <c r="D12" s="344" t="s">
        <v>110</v>
      </c>
      <c r="E12" s="344"/>
      <c r="F12" s="177" t="s">
        <v>111</v>
      </c>
    </row>
    <row r="13" spans="2:9">
      <c r="B13" s="174" t="s">
        <v>112</v>
      </c>
      <c r="C13" s="178" t="s">
        <v>74</v>
      </c>
      <c r="D13" s="345" t="s">
        <v>113</v>
      </c>
      <c r="E13" s="346"/>
      <c r="F13" s="177" t="s">
        <v>111</v>
      </c>
    </row>
    <row r="14" spans="2:9">
      <c r="B14" s="347" t="s">
        <v>114</v>
      </c>
      <c r="C14" s="349" t="s">
        <v>115</v>
      </c>
      <c r="D14" s="180" t="s">
        <v>116</v>
      </c>
      <c r="E14" s="181">
        <f>G32</f>
        <v>500000000</v>
      </c>
      <c r="F14" s="182" t="s">
        <v>117</v>
      </c>
      <c r="G14" s="182"/>
    </row>
    <row r="15" spans="2:9">
      <c r="B15" s="348"/>
      <c r="C15" s="350"/>
      <c r="D15" s="183" t="s">
        <v>118</v>
      </c>
      <c r="E15" s="184"/>
      <c r="F15" s="351" t="s">
        <v>119</v>
      </c>
      <c r="G15" s="352"/>
      <c r="H15" s="352"/>
      <c r="I15" s="185"/>
    </row>
    <row r="16" spans="2:9" ht="17" thickBot="1">
      <c r="B16" s="174" t="s">
        <v>120</v>
      </c>
      <c r="C16" s="179" t="s">
        <v>121</v>
      </c>
      <c r="D16" s="171"/>
    </row>
    <row r="17" spans="2:16" ht="17" thickBot="1">
      <c r="B17" s="186" t="s">
        <v>122</v>
      </c>
      <c r="C17" s="187" t="s">
        <v>123</v>
      </c>
      <c r="D17" s="188" t="s">
        <v>124</v>
      </c>
      <c r="E17" s="188" t="s">
        <v>125</v>
      </c>
      <c r="F17" s="188" t="s">
        <v>126</v>
      </c>
      <c r="G17" s="189" t="s">
        <v>115</v>
      </c>
      <c r="N17" s="190" t="s">
        <v>127</v>
      </c>
      <c r="O17" s="190" t="s">
        <v>124</v>
      </c>
      <c r="P17" s="190" t="s">
        <v>125</v>
      </c>
    </row>
    <row r="18" spans="2:16" ht="33">
      <c r="B18" s="191" t="s">
        <v>128</v>
      </c>
      <c r="C18" s="214" t="s">
        <v>90</v>
      </c>
      <c r="D18" s="192">
        <v>70000000</v>
      </c>
      <c r="E18" s="192">
        <v>70000000</v>
      </c>
      <c r="F18" s="289" t="s">
        <v>131</v>
      </c>
      <c r="G18" s="194"/>
      <c r="N18" s="195" t="s">
        <v>129</v>
      </c>
      <c r="O18" s="195">
        <f>SUMIFS($D$18:$D$31,$C$18:$C$31,"人件費")</f>
        <v>0</v>
      </c>
      <c r="P18" s="195">
        <f>SUMIFS($E$18:$E$31,$C$18:$C$31,"人件費")</f>
        <v>0</v>
      </c>
    </row>
    <row r="19" spans="2:16">
      <c r="B19" s="196"/>
      <c r="C19" s="169" t="s">
        <v>91</v>
      </c>
      <c r="D19" s="192">
        <v>11000000</v>
      </c>
      <c r="E19" s="192">
        <v>10000000</v>
      </c>
      <c r="F19" s="198"/>
      <c r="G19" s="194"/>
      <c r="N19" s="195" t="s">
        <v>130</v>
      </c>
      <c r="O19" s="195">
        <f>SUMIFS($D$18:$D$31,$C$18:$C$31,"旅費")</f>
        <v>0</v>
      </c>
      <c r="P19" s="195">
        <f>SUMIFS($E$18:$E$31,$C$18:$C$31,"旅費")</f>
        <v>0</v>
      </c>
    </row>
    <row r="20" spans="2:16" ht="33">
      <c r="B20" s="196"/>
      <c r="C20" s="169" t="s">
        <v>92</v>
      </c>
      <c r="D20" s="192">
        <v>7700000</v>
      </c>
      <c r="E20" s="192">
        <v>7000000</v>
      </c>
      <c r="F20" s="198" t="s">
        <v>132</v>
      </c>
      <c r="G20" s="194"/>
      <c r="N20" s="195" t="s">
        <v>133</v>
      </c>
      <c r="O20" s="195">
        <f>SUMIFS($D$18:$D$31,$C$18:$C$31,"会場費")</f>
        <v>0</v>
      </c>
      <c r="P20" s="195">
        <f>SUMIFS($E$18:$E$31,$C$18:$C$31,"会場費")</f>
        <v>0</v>
      </c>
    </row>
    <row r="21" spans="2:16">
      <c r="B21" s="196"/>
      <c r="C21" s="169" t="s">
        <v>93</v>
      </c>
      <c r="D21" s="192">
        <v>495000000</v>
      </c>
      <c r="E21" s="192">
        <v>450000000</v>
      </c>
      <c r="F21" s="198" t="s">
        <v>135</v>
      </c>
      <c r="G21" s="194"/>
      <c r="N21" s="195" t="s">
        <v>136</v>
      </c>
      <c r="O21" s="195">
        <f>SUMIFS($D$18:$D$31,$C$18:$C$31,"謝金")</f>
        <v>0</v>
      </c>
      <c r="P21" s="195">
        <f>SUMIFS($E$18:$E$31,$C$18:$C$31,"謝金")</f>
        <v>0</v>
      </c>
    </row>
    <row r="22" spans="2:16">
      <c r="B22" s="196"/>
      <c r="C22" s="169" t="s">
        <v>94</v>
      </c>
      <c r="D22" s="192">
        <v>484000000</v>
      </c>
      <c r="E22" s="192">
        <v>440000000</v>
      </c>
      <c r="F22" s="198" t="s">
        <v>137</v>
      </c>
      <c r="G22" s="194"/>
      <c r="I22" s="199"/>
      <c r="N22" s="195" t="s">
        <v>138</v>
      </c>
      <c r="O22" s="195">
        <f>SUMIFS($D$18:$D$31,$C$18:$C$31,"借料及び損料")</f>
        <v>0</v>
      </c>
      <c r="P22" s="195">
        <f>SUMIFS($E$18:$E$31,$C$18:$C$31,"借料及び損料")</f>
        <v>0</v>
      </c>
    </row>
    <row r="23" spans="2:16" ht="33">
      <c r="B23" s="196"/>
      <c r="C23" s="169" t="s">
        <v>95</v>
      </c>
      <c r="D23" s="192">
        <v>23000000</v>
      </c>
      <c r="E23" s="192">
        <v>23000000</v>
      </c>
      <c r="F23" s="193" t="s">
        <v>139</v>
      </c>
      <c r="G23" s="194"/>
      <c r="I23" s="199"/>
      <c r="N23" s="195" t="s">
        <v>140</v>
      </c>
      <c r="O23" s="195">
        <f>SUMIFS($D$18:$D$31,$C$18:$C$31,"消耗品費")</f>
        <v>0</v>
      </c>
      <c r="P23" s="195">
        <f>SUMIFS($E$18:$E$31,$C$18:$C$31,"消耗品費")</f>
        <v>0</v>
      </c>
    </row>
    <row r="24" spans="2:16">
      <c r="B24" s="196"/>
      <c r="C24" s="169" t="s">
        <v>96</v>
      </c>
      <c r="D24" s="198"/>
      <c r="E24" s="198"/>
      <c r="F24" s="198"/>
      <c r="G24" s="194"/>
      <c r="N24" s="195" t="s">
        <v>141</v>
      </c>
      <c r="O24" s="195">
        <f>SUMIFS($D$18:$D$31,$C$18:$C$31,"機械設備費・システム購入費（実証事業に限る）")</f>
        <v>0</v>
      </c>
      <c r="P24" s="195">
        <f>SUMIFS($E$18:$E$31,$C$18:$C$31,"機械設備費・システム購入費（実証事業に限る）")</f>
        <v>0</v>
      </c>
    </row>
    <row r="25" spans="2:16">
      <c r="B25" s="196"/>
      <c r="C25" s="169" t="s">
        <v>97</v>
      </c>
      <c r="D25" s="198"/>
      <c r="E25" s="198"/>
      <c r="F25" s="198"/>
      <c r="G25" s="194"/>
      <c r="N25" s="195" t="s">
        <v>134</v>
      </c>
      <c r="O25" s="195">
        <f>SUMIFS($D$18:$D$31,$C$18:$C$31,"委託・外注費")</f>
        <v>0</v>
      </c>
      <c r="P25" s="195">
        <f>SUMIFS($E$18:$E$31,$C$18:$C$31,"委託・外注費")</f>
        <v>0</v>
      </c>
    </row>
    <row r="26" spans="2:16">
      <c r="B26" s="196"/>
      <c r="C26" s="169" t="s">
        <v>98</v>
      </c>
      <c r="D26" s="198"/>
      <c r="E26" s="198"/>
      <c r="F26" s="198"/>
      <c r="G26" s="194"/>
      <c r="N26" s="195" t="s">
        <v>142</v>
      </c>
      <c r="O26" s="195">
        <f>SUMIFS($D$18:$D$31,$C$18:$C$31,"印刷製本費")</f>
        <v>0</v>
      </c>
      <c r="P26" s="195">
        <f>SUMIFS($E$18:$E$31,$C$18:$C$31,"印刷製本費")</f>
        <v>0</v>
      </c>
    </row>
    <row r="27" spans="2:16">
      <c r="B27" s="196"/>
      <c r="C27" s="221" t="s">
        <v>166</v>
      </c>
      <c r="D27" s="198"/>
      <c r="E27" s="198"/>
      <c r="F27" s="198"/>
      <c r="G27" s="194"/>
      <c r="N27" s="195" t="s">
        <v>143</v>
      </c>
      <c r="O27" s="195">
        <f>SUMIFS($D$18:$D$31,$C$18:$C$31,"補助員人件費")</f>
        <v>0</v>
      </c>
      <c r="P27" s="195">
        <f>SUMIFS($E$18:$E$31,$C$18:$C$31,"補助員人件費")</f>
        <v>0</v>
      </c>
    </row>
    <row r="28" spans="2:16" ht="17" thickBot="1">
      <c r="B28" s="196"/>
      <c r="C28" s="170" t="s">
        <v>99</v>
      </c>
      <c r="D28" s="198"/>
      <c r="E28" s="198"/>
      <c r="F28" s="198"/>
      <c r="G28" s="194"/>
      <c r="N28" s="195" t="s">
        <v>144</v>
      </c>
      <c r="O28" s="195">
        <f>SUMIFS($D$18:$D$31,$C$18:$C$31,"その他諸経費")</f>
        <v>0</v>
      </c>
      <c r="P28" s="195">
        <f>SUMIFS($E$18:$E$31,$C$18:$C$31,"その他諸経費")</f>
        <v>0</v>
      </c>
    </row>
    <row r="29" spans="2:16" ht="17" thickTop="1">
      <c r="B29" s="196"/>
      <c r="C29" s="197"/>
      <c r="D29" s="198"/>
      <c r="E29" s="198"/>
      <c r="F29" s="198"/>
      <c r="G29" s="194"/>
    </row>
    <row r="30" spans="2:16">
      <c r="B30" s="196"/>
      <c r="C30" s="197"/>
      <c r="D30" s="198"/>
      <c r="E30" s="198"/>
      <c r="F30" s="198"/>
      <c r="G30" s="194"/>
    </row>
    <row r="31" spans="2:16" ht="17" thickBot="1">
      <c r="B31" s="196"/>
      <c r="C31" s="200"/>
      <c r="D31" s="201"/>
      <c r="E31" s="201"/>
      <c r="F31" s="201"/>
      <c r="G31" s="194"/>
    </row>
    <row r="32" spans="2:16" ht="17" thickBot="1">
      <c r="B32" s="202"/>
      <c r="C32" s="203" t="s">
        <v>145</v>
      </c>
      <c r="D32" s="204">
        <f>SUM(D18:D31)</f>
        <v>1090700000</v>
      </c>
      <c r="E32" s="204">
        <f>SUM(E18:E31)</f>
        <v>1000000000</v>
      </c>
      <c r="F32" s="204"/>
      <c r="G32" s="205">
        <f>IF(D12="FS事業",IF(ROUNDDOWN(IF(D13="１/２以内",(E32*1/2),(E32*2/3)),0)&gt;100000000,"補助金上限額を超えています",ROUNDDOWN(IF(D13="１/２以内",(E32*1/2),(E32*2/3)),0)),IF(ROUNDDOWN(IF(D13="１/２以内",(E32*1/2),(E32*2/3)),0)&gt;500000000,"補助金上限額を超えています",ROUNDDOWN(IF(D13="１/２以内",(E32*1/2),(E32*2/3)),0)))</f>
        <v>500000000</v>
      </c>
    </row>
    <row r="34" spans="2:9">
      <c r="B34" s="177" t="s">
        <v>146</v>
      </c>
    </row>
    <row r="38" spans="2:9">
      <c r="B38" s="173" t="s">
        <v>147</v>
      </c>
      <c r="D38" s="171"/>
    </row>
    <row r="39" spans="2:9">
      <c r="B39" s="174" t="s">
        <v>105</v>
      </c>
      <c r="C39" s="206" t="s">
        <v>124</v>
      </c>
      <c r="D39" s="337">
        <f>D32</f>
        <v>1090700000</v>
      </c>
      <c r="E39" s="337"/>
      <c r="F39" s="353" t="s">
        <v>148</v>
      </c>
      <c r="G39" s="354"/>
      <c r="H39" s="354"/>
    </row>
    <row r="40" spans="2:9">
      <c r="B40" s="174" t="s">
        <v>108</v>
      </c>
      <c r="C40" s="206" t="s">
        <v>149</v>
      </c>
      <c r="D40" s="337">
        <f>IF(E15="",E14,E15)</f>
        <v>500000000</v>
      </c>
      <c r="E40" s="337"/>
      <c r="F40" s="353" t="s">
        <v>150</v>
      </c>
      <c r="G40" s="354"/>
      <c r="H40" s="182"/>
      <c r="I40" s="207"/>
    </row>
    <row r="41" spans="2:9">
      <c r="B41" s="174" t="s">
        <v>112</v>
      </c>
      <c r="C41" s="208" t="s">
        <v>151</v>
      </c>
      <c r="D41" s="355" t="s">
        <v>152</v>
      </c>
      <c r="E41" s="355"/>
      <c r="F41" s="177" t="s">
        <v>153</v>
      </c>
      <c r="I41" s="207"/>
    </row>
    <row r="42" spans="2:9" ht="33">
      <c r="B42" s="174" t="s">
        <v>114</v>
      </c>
      <c r="C42" s="197" t="s">
        <v>154</v>
      </c>
      <c r="D42" s="337">
        <v>0</v>
      </c>
      <c r="E42" s="337"/>
      <c r="F42" s="177" t="s">
        <v>155</v>
      </c>
      <c r="I42" s="207"/>
    </row>
    <row r="43" spans="2:9" ht="33">
      <c r="B43" s="174"/>
      <c r="C43" s="197" t="s">
        <v>156</v>
      </c>
      <c r="D43" s="356" t="s">
        <v>157</v>
      </c>
      <c r="E43" s="356"/>
      <c r="F43" s="177" t="s">
        <v>153</v>
      </c>
    </row>
    <row r="44" spans="2:9">
      <c r="B44" s="174" t="s">
        <v>158</v>
      </c>
      <c r="C44" s="180" t="s">
        <v>159</v>
      </c>
      <c r="D44" s="357">
        <f>D39-D40-D42</f>
        <v>590700000</v>
      </c>
      <c r="E44" s="357"/>
      <c r="F44" s="358" t="s">
        <v>160</v>
      </c>
      <c r="G44" s="359"/>
      <c r="H44" s="359"/>
    </row>
    <row r="45" spans="2:9">
      <c r="B45" s="174" t="s">
        <v>161</v>
      </c>
      <c r="C45" s="209" t="s">
        <v>162</v>
      </c>
      <c r="D45" s="360">
        <v>0</v>
      </c>
      <c r="E45" s="361"/>
      <c r="F45" s="177" t="s">
        <v>163</v>
      </c>
    </row>
    <row r="46" spans="2:9" ht="49.5">
      <c r="C46" s="197" t="s">
        <v>164</v>
      </c>
      <c r="D46" s="362"/>
      <c r="E46" s="363"/>
      <c r="F46" s="363"/>
      <c r="G46" s="364"/>
    </row>
  </sheetData>
  <mergeCells count="19">
    <mergeCell ref="D43:E43"/>
    <mergeCell ref="D44:E44"/>
    <mergeCell ref="F44:H44"/>
    <mergeCell ref="D45:E45"/>
    <mergeCell ref="D46:G46"/>
    <mergeCell ref="D42:E42"/>
    <mergeCell ref="B6:H6"/>
    <mergeCell ref="B7:H7"/>
    <mergeCell ref="D11:F11"/>
    <mergeCell ref="D12:E12"/>
    <mergeCell ref="D13:E13"/>
    <mergeCell ref="B14:B15"/>
    <mergeCell ref="C14:C15"/>
    <mergeCell ref="F15:H15"/>
    <mergeCell ref="D39:E39"/>
    <mergeCell ref="F39:H39"/>
    <mergeCell ref="D40:E40"/>
    <mergeCell ref="F40:G40"/>
    <mergeCell ref="D41:E41"/>
  </mergeCells>
  <phoneticPr fontId="15"/>
  <conditionalFormatting sqref="C18:F31">
    <cfRule type="expression" dxfId="3" priority="3">
      <formula>C18=""</formula>
    </cfRule>
  </conditionalFormatting>
  <conditionalFormatting sqref="D11:D13">
    <cfRule type="expression" dxfId="2" priority="4">
      <formula>D11=""</formula>
    </cfRule>
  </conditionalFormatting>
  <conditionalFormatting sqref="D39:D46">
    <cfRule type="expression" dxfId="1" priority="1">
      <formula>D39=""</formula>
    </cfRule>
  </conditionalFormatting>
  <conditionalFormatting sqref="E15">
    <cfRule type="expression" dxfId="0" priority="2">
      <formula>E15=""</formula>
    </cfRule>
  </conditionalFormatting>
  <dataValidations count="4">
    <dataValidation type="list" allowBlank="1" showInputMessage="1" showErrorMessage="1" sqref="C29:C31" xr:uid="{25B8289A-77C8-4B70-B14D-3A08B0FF71CF}">
      <formula1>"人件費,旅費,会場費,謝金,借料及び損料,消耗品費,機械設備費・システム購入費（実証事業に限る）,委託・外注費,印刷製本費,補助員人件費,その他諸経費"</formula1>
    </dataValidation>
    <dataValidation type="whole" allowBlank="1" showInputMessage="1" showErrorMessage="1" sqref="E15" xr:uid="{67726A0B-BD43-4773-87B4-B62C28F92A64}">
      <formula1>0</formula1>
      <formula2>E14</formula2>
    </dataValidation>
    <dataValidation type="list" allowBlank="1" showInputMessage="1" showErrorMessage="1" sqref="D43" xr:uid="{B8F935BE-4FE5-463C-B2D4-0CE8E4BDB792}">
      <formula1>"あり,なし"</formula1>
    </dataValidation>
    <dataValidation type="list" allowBlank="1" showInputMessage="1" showErrorMessage="1" sqref="D12:E12" xr:uid="{AA8FE07E-1825-4DA7-8146-F88AA8CEA57E}">
      <formula1>"FS事業,実証事業"</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B0C7-DAFC-4AD7-8864-10A16631CAB8}">
  <sheetPr>
    <tabColor theme="0" tint="-0.499984740745262"/>
    <pageSetUpPr fitToPage="1"/>
  </sheetPr>
  <dimension ref="A1:J36"/>
  <sheetViews>
    <sheetView workbookViewId="0">
      <selection activeCell="C15" sqref="C15:E15"/>
    </sheetView>
  </sheetViews>
  <sheetFormatPr defaultColWidth="9" defaultRowHeight="14"/>
  <cols>
    <col min="1" max="1" width="21.54296875" style="3" customWidth="1"/>
    <col min="2" max="2" width="21.54296875" style="1" customWidth="1"/>
    <col min="3" max="4" width="21.54296875" style="3" customWidth="1"/>
    <col min="5" max="5" width="21.54296875" style="260" customWidth="1"/>
    <col min="6" max="6" width="21.54296875" style="261" customWidth="1"/>
    <col min="7" max="8" width="21.54296875" style="262" customWidth="1"/>
    <col min="9" max="9" width="19.453125" style="262" customWidth="1"/>
    <col min="10" max="10" width="16.54296875" style="4" customWidth="1"/>
    <col min="11" max="11" width="9" style="1"/>
    <col min="12" max="12" width="11.26953125" style="1" bestFit="1" customWidth="1"/>
    <col min="13" max="16383" width="9" style="1"/>
    <col min="16384" max="16384" width="9" style="1" bestFit="1"/>
  </cols>
  <sheetData>
    <row r="1" spans="1:10">
      <c r="A1" s="128" t="s">
        <v>35</v>
      </c>
    </row>
    <row r="2" spans="1:10">
      <c r="A2" s="370" t="s">
        <v>8</v>
      </c>
      <c r="B2" s="370"/>
      <c r="C2" s="27"/>
      <c r="F2" s="263"/>
      <c r="G2" s="263" t="s">
        <v>89</v>
      </c>
      <c r="H2" s="245" t="s">
        <v>173</v>
      </c>
      <c r="I2" s="50"/>
      <c r="J2" s="12"/>
    </row>
    <row r="3" spans="1:10">
      <c r="A3" s="370" t="s">
        <v>36</v>
      </c>
      <c r="B3" s="370"/>
      <c r="C3" s="27"/>
      <c r="F3" s="263"/>
      <c r="G3" s="263" t="s">
        <v>69</v>
      </c>
      <c r="H3" s="264" t="s">
        <v>174</v>
      </c>
      <c r="I3" s="265"/>
      <c r="J3" s="3"/>
    </row>
    <row r="4" spans="1:10" ht="28">
      <c r="A4" s="370" t="s">
        <v>37</v>
      </c>
      <c r="B4" s="370"/>
      <c r="C4" s="51"/>
      <c r="D4" s="50"/>
      <c r="F4" s="263"/>
      <c r="G4" s="51" t="s">
        <v>70</v>
      </c>
      <c r="H4" s="266" t="s">
        <v>177</v>
      </c>
      <c r="I4" s="265"/>
      <c r="J4" s="3"/>
    </row>
    <row r="5" spans="1:10" ht="23.25" customHeight="1">
      <c r="A5" s="371"/>
      <c r="B5" s="371"/>
      <c r="C5" s="372"/>
      <c r="D5" s="372"/>
      <c r="F5" s="267"/>
      <c r="G5" s="262" t="s">
        <v>175</v>
      </c>
      <c r="H5" s="268" t="s">
        <v>176</v>
      </c>
      <c r="I5" s="58"/>
      <c r="J5" s="3"/>
    </row>
    <row r="6" spans="1:10">
      <c r="A6" s="46"/>
      <c r="B6" s="269" t="s">
        <v>32</v>
      </c>
      <c r="C6" s="47" t="s">
        <v>33</v>
      </c>
      <c r="D6" s="48" t="s">
        <v>38</v>
      </c>
      <c r="E6" s="270" t="s">
        <v>39</v>
      </c>
      <c r="F6" s="13" t="s">
        <v>40</v>
      </c>
      <c r="G6" s="372" t="s">
        <v>71</v>
      </c>
      <c r="H6" s="372"/>
      <c r="I6" s="1"/>
      <c r="J6" s="1"/>
    </row>
    <row r="7" spans="1:10" ht="55" customHeight="1">
      <c r="A7" s="52"/>
      <c r="B7" s="44" t="s">
        <v>24</v>
      </c>
      <c r="C7" s="14"/>
      <c r="D7" s="271"/>
      <c r="E7" s="19"/>
      <c r="F7" s="272"/>
      <c r="G7" s="1" t="s">
        <v>72</v>
      </c>
      <c r="H7" s="1"/>
      <c r="I7" s="1"/>
      <c r="J7" s="1"/>
    </row>
    <row r="8" spans="1:10" ht="55" customHeight="1">
      <c r="A8" s="52"/>
      <c r="B8" s="41" t="s">
        <v>25</v>
      </c>
      <c r="C8" s="15"/>
      <c r="D8" s="271"/>
      <c r="E8" s="19"/>
      <c r="F8" s="272"/>
      <c r="G8" s="1" t="s">
        <v>75</v>
      </c>
      <c r="H8" s="1"/>
      <c r="I8" s="1"/>
      <c r="J8" s="1"/>
    </row>
    <row r="9" spans="1:10" ht="55" customHeight="1">
      <c r="A9" s="52"/>
      <c r="B9" s="41" t="s">
        <v>26</v>
      </c>
      <c r="C9" s="15"/>
      <c r="D9" s="271"/>
      <c r="E9" s="19"/>
      <c r="F9" s="272"/>
      <c r="G9" s="1" t="s">
        <v>76</v>
      </c>
      <c r="H9" s="1"/>
      <c r="I9" s="1"/>
      <c r="J9" s="1"/>
    </row>
    <row r="10" spans="1:10" ht="55" customHeight="1">
      <c r="A10" s="53"/>
      <c r="B10" s="41" t="s">
        <v>27</v>
      </c>
      <c r="C10" s="15"/>
      <c r="D10" s="271"/>
      <c r="E10" s="19"/>
      <c r="F10" s="272"/>
      <c r="G10" s="1" t="s">
        <v>100</v>
      </c>
      <c r="H10" s="1"/>
      <c r="I10" s="1"/>
      <c r="J10" s="1"/>
    </row>
    <row r="11" spans="1:10" ht="55" customHeight="1">
      <c r="A11" s="53"/>
      <c r="B11" s="41" t="s">
        <v>28</v>
      </c>
      <c r="C11" s="15"/>
      <c r="D11" s="271"/>
      <c r="E11" s="19"/>
      <c r="F11" s="272"/>
      <c r="G11" s="1" t="s">
        <v>102</v>
      </c>
      <c r="H11" s="1"/>
      <c r="I11" s="1"/>
      <c r="J11" s="1"/>
    </row>
    <row r="12" spans="1:10" ht="55" customHeight="1">
      <c r="A12" s="53"/>
      <c r="B12" s="41" t="s">
        <v>29</v>
      </c>
      <c r="C12" s="15"/>
      <c r="D12" s="271"/>
      <c r="E12" s="19"/>
      <c r="F12" s="272"/>
      <c r="G12" s="1"/>
      <c r="H12" s="1"/>
      <c r="I12" s="1"/>
      <c r="J12" s="1"/>
    </row>
    <row r="13" spans="1:10" ht="55" customHeight="1">
      <c r="A13" s="54"/>
      <c r="B13" s="41" t="s">
        <v>30</v>
      </c>
      <c r="C13" s="42"/>
      <c r="D13" s="273"/>
      <c r="E13" s="19"/>
      <c r="F13" s="274"/>
      <c r="G13" s="1" t="s">
        <v>180</v>
      </c>
      <c r="H13" s="1"/>
      <c r="I13" s="1"/>
      <c r="J13" s="1"/>
    </row>
    <row r="14" spans="1:10" ht="55" customHeight="1">
      <c r="A14" s="54"/>
      <c r="B14" s="41" t="s">
        <v>31</v>
      </c>
      <c r="C14" s="42"/>
      <c r="D14" s="273"/>
      <c r="E14" s="19"/>
      <c r="F14" s="274"/>
      <c r="G14" s="1" t="s">
        <v>182</v>
      </c>
      <c r="H14" s="1"/>
      <c r="I14" s="1"/>
      <c r="J14" s="1"/>
    </row>
    <row r="15" spans="1:10" ht="55" customHeight="1" thickBot="1">
      <c r="A15" s="52"/>
      <c r="B15" s="41" t="s">
        <v>26</v>
      </c>
      <c r="C15" s="15"/>
      <c r="D15" s="271"/>
      <c r="E15" s="19"/>
      <c r="F15" s="272"/>
      <c r="G15" s="1"/>
      <c r="H15" s="1"/>
      <c r="I15" s="1"/>
      <c r="J15" s="1"/>
    </row>
    <row r="16" spans="1:10" ht="16.5" thickTop="1" thickBot="1">
      <c r="A16" s="365" t="s">
        <v>10</v>
      </c>
      <c r="B16" s="366"/>
      <c r="C16" s="21"/>
      <c r="D16" s="20"/>
      <c r="E16" s="275"/>
      <c r="F16" s="276"/>
      <c r="G16" s="1"/>
      <c r="H16" s="279"/>
      <c r="I16" s="279"/>
    </row>
    <row r="17" spans="1:10" ht="14.5" thickTop="1">
      <c r="A17" s="34"/>
      <c r="B17" s="34"/>
      <c r="C17" s="34"/>
      <c r="D17" s="34"/>
      <c r="E17" s="277"/>
      <c r="F17" s="278"/>
      <c r="G17" s="279"/>
      <c r="H17" s="282"/>
      <c r="I17" s="282"/>
    </row>
    <row r="18" spans="1:10" ht="18" customHeight="1" thickBot="1">
      <c r="B18" s="3"/>
      <c r="C18" s="29"/>
      <c r="D18" s="29"/>
      <c r="E18" s="267"/>
      <c r="F18" s="280"/>
      <c r="G18" s="281"/>
      <c r="H18" s="1"/>
      <c r="I18" s="1"/>
    </row>
    <row r="19" spans="1:10" ht="15" thickTop="1" thickBot="1">
      <c r="A19" s="260"/>
      <c r="B19" s="6" t="s">
        <v>11</v>
      </c>
      <c r="C19" s="28" t="s">
        <v>0</v>
      </c>
      <c r="D19" s="40" t="s">
        <v>12</v>
      </c>
      <c r="E19" s="38"/>
      <c r="F19" s="283" t="s">
        <v>13</v>
      </c>
      <c r="G19" s="39">
        <f>F16*E19</f>
        <v>0</v>
      </c>
      <c r="H19" s="1"/>
      <c r="I19" s="1"/>
    </row>
    <row r="20" spans="1:10" ht="18.75" customHeight="1" thickTop="1" thickBot="1">
      <c r="B20" s="3"/>
      <c r="E20" s="263"/>
      <c r="F20" s="280"/>
      <c r="G20" s="263"/>
      <c r="H20" s="32" t="s">
        <v>16</v>
      </c>
      <c r="I20" s="32"/>
    </row>
    <row r="21" spans="1:10" ht="15" thickTop="1" thickBot="1">
      <c r="B21" s="3"/>
      <c r="C21" s="6" t="s">
        <v>14</v>
      </c>
      <c r="D21" s="6" t="s">
        <v>15</v>
      </c>
      <c r="E21" s="367" t="e">
        <f>#REF!+G19</f>
        <v>#REF!</v>
      </c>
      <c r="F21" s="368"/>
      <c r="G21" s="369"/>
      <c r="H21" s="1"/>
      <c r="I21" s="1"/>
      <c r="J21" s="3"/>
    </row>
    <row r="22" spans="1:10" ht="17.25" customHeight="1" thickTop="1" thickBot="1">
      <c r="B22" s="3"/>
      <c r="C22" s="260"/>
      <c r="D22" s="1"/>
      <c r="E22" s="1"/>
      <c r="F22" s="11"/>
      <c r="G22" s="6"/>
      <c r="H22" s="1"/>
      <c r="I22" s="1"/>
      <c r="J22" s="3"/>
    </row>
    <row r="23" spans="1:10" ht="15" thickTop="1" thickBot="1">
      <c r="B23" s="18" t="s">
        <v>17</v>
      </c>
      <c r="C23" s="28" t="s">
        <v>18</v>
      </c>
      <c r="D23" s="40" t="s">
        <v>12</v>
      </c>
      <c r="E23" s="38"/>
      <c r="F23" s="283" t="s">
        <v>13</v>
      </c>
      <c r="G23" s="33" t="e">
        <f>E21/E23</f>
        <v>#REF!</v>
      </c>
      <c r="J23" s="16"/>
    </row>
    <row r="24" spans="1:10" ht="14.5" thickTop="1">
      <c r="B24" s="3"/>
      <c r="C24" s="263"/>
      <c r="D24" s="263"/>
      <c r="H24" s="4"/>
      <c r="I24" s="4"/>
    </row>
    <row r="25" spans="1:10">
      <c r="A25" s="11" t="s">
        <v>1</v>
      </c>
      <c r="B25" s="3"/>
      <c r="C25" s="260"/>
      <c r="D25" s="260"/>
      <c r="E25" s="284"/>
      <c r="F25" s="285"/>
      <c r="G25" s="4"/>
      <c r="H25" s="260"/>
      <c r="I25" s="260"/>
    </row>
    <row r="26" spans="1:10">
      <c r="A26" s="11" t="s">
        <v>2</v>
      </c>
      <c r="B26" s="11"/>
      <c r="C26" s="7"/>
      <c r="D26" s="7"/>
      <c r="E26" s="3"/>
      <c r="F26" s="11"/>
      <c r="G26" s="260"/>
      <c r="H26" s="260"/>
      <c r="I26" s="260"/>
    </row>
    <row r="27" spans="1:10">
      <c r="A27" s="11" t="s">
        <v>3</v>
      </c>
      <c r="B27" s="11"/>
      <c r="C27" s="7"/>
      <c r="D27" s="7"/>
      <c r="E27" s="3"/>
      <c r="F27" s="11"/>
      <c r="G27" s="260"/>
      <c r="H27" s="260"/>
      <c r="I27" s="260"/>
    </row>
    <row r="28" spans="1:10">
      <c r="A28" s="11" t="s">
        <v>4</v>
      </c>
      <c r="B28" s="11"/>
      <c r="C28" s="7"/>
      <c r="D28" s="7"/>
      <c r="E28" s="3"/>
      <c r="F28" s="11"/>
      <c r="G28" s="260"/>
      <c r="H28" s="260"/>
      <c r="I28" s="260"/>
    </row>
    <row r="29" spans="1:10">
      <c r="A29" s="11" t="s">
        <v>5</v>
      </c>
      <c r="B29" s="11"/>
      <c r="C29" s="7"/>
      <c r="D29" s="7"/>
      <c r="E29" s="3"/>
      <c r="F29" s="11"/>
      <c r="G29" s="260"/>
      <c r="H29" s="260"/>
      <c r="I29" s="260"/>
    </row>
    <row r="30" spans="1:10" ht="17.25" customHeight="1">
      <c r="A30" s="11" t="s">
        <v>6</v>
      </c>
      <c r="B30" s="11"/>
      <c r="C30" s="7"/>
      <c r="D30" s="7"/>
      <c r="E30" s="3"/>
      <c r="F30" s="11"/>
      <c r="G30" s="260"/>
      <c r="H30" s="243"/>
      <c r="I30" s="243"/>
      <c r="J30" s="243"/>
    </row>
    <row r="31" spans="1:10" ht="96">
      <c r="A31" s="243" t="s">
        <v>7</v>
      </c>
      <c r="B31" s="243"/>
      <c r="C31" s="243"/>
      <c r="D31" s="243"/>
      <c r="E31" s="243"/>
      <c r="F31" s="243"/>
      <c r="G31" s="243"/>
      <c r="H31" s="4"/>
      <c r="I31" s="4"/>
    </row>
    <row r="32" spans="1:10">
      <c r="A32" s="11" t="s">
        <v>19</v>
      </c>
      <c r="B32" s="3"/>
      <c r="C32" s="260"/>
      <c r="D32" s="260"/>
      <c r="E32" s="284"/>
      <c r="F32" s="285"/>
      <c r="G32" s="4"/>
      <c r="J32" s="2"/>
    </row>
    <row r="33" spans="1:2">
      <c r="A33" s="11"/>
    </row>
    <row r="34" spans="1:2">
      <c r="A34" s="3" t="s">
        <v>20</v>
      </c>
      <c r="B34" s="1" t="s">
        <v>21</v>
      </c>
    </row>
    <row r="35" spans="1:2">
      <c r="B35" s="1" t="s">
        <v>22</v>
      </c>
    </row>
    <row r="36" spans="1:2">
      <c r="B36" s="1" t="s">
        <v>23</v>
      </c>
    </row>
  </sheetData>
  <protectedRanges>
    <protectedRange sqref="C23:D23" name="Range9"/>
    <protectedRange sqref="C19:D19" name="Range8"/>
    <protectedRange sqref="E16" name="Range7"/>
    <protectedRange sqref="C2:D5" name="Range1"/>
    <protectedRange sqref="I3:I4" name="Range2"/>
    <protectedRange sqref="C7:F15" name="Range4"/>
    <protectedRange sqref="E19" name="Range5"/>
    <protectedRange sqref="E23" name="Range6"/>
    <protectedRange sqref="G6:H6 H3 G4:H4" name="Range1_1"/>
  </protectedRanges>
  <mergeCells count="8">
    <mergeCell ref="A16:B16"/>
    <mergeCell ref="E21:G21"/>
    <mergeCell ref="A2:B2"/>
    <mergeCell ref="A3:B3"/>
    <mergeCell ref="A4:B4"/>
    <mergeCell ref="A5:B5"/>
    <mergeCell ref="C5:D5"/>
    <mergeCell ref="G6:H6"/>
  </mergeCells>
  <phoneticPr fontId="15"/>
  <dataValidations count="1">
    <dataValidation type="list" allowBlank="1" showInputMessage="1" showErrorMessage="1" sqref="D4 C23:D23 C19:D19" xr:uid="{22E97355-FD07-4922-AD90-C461C07A83E7}">
      <formula1>#REF!</formula1>
    </dataValidation>
  </dataValidations>
  <pageMargins left="0.45" right="0.45" top="0.75" bottom="0.75" header="0.3" footer="0.3"/>
  <pageSetup paperSize="9" scale="50" fitToHeight="0" orientation="portrait"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D932B-DF73-47BD-A52F-AF76A1580A93}">
  <sheetPr>
    <tabColor theme="0" tint="-0.499984740745262"/>
    <pageSetUpPr fitToPage="1"/>
  </sheetPr>
  <dimension ref="A1:AA65"/>
  <sheetViews>
    <sheetView workbookViewId="0">
      <selection activeCell="C15" sqref="C15:E15"/>
    </sheetView>
  </sheetViews>
  <sheetFormatPr defaultColWidth="9" defaultRowHeight="14"/>
  <cols>
    <col min="1" max="1" width="10.1796875" style="3" customWidth="1"/>
    <col min="2" max="2" width="23.1796875" style="1" customWidth="1"/>
    <col min="3" max="3" width="24.54296875" style="3" customWidth="1"/>
    <col min="4" max="4" width="15.453125" style="3" customWidth="1"/>
    <col min="5" max="5" width="12.81640625" style="5" customWidth="1"/>
    <col min="6" max="6" width="8.81640625" style="22" customWidth="1"/>
    <col min="7" max="7" width="24.54296875" style="3" customWidth="1"/>
    <col min="8" max="8" width="15.453125" style="3" customWidth="1"/>
    <col min="9" max="9" width="12.81640625" style="5" customWidth="1"/>
    <col min="10" max="10" width="8.81640625" style="22" customWidth="1"/>
    <col min="11" max="11" width="21.453125" style="22" customWidth="1"/>
    <col min="12" max="12" width="21.7265625" style="9" bestFit="1" customWidth="1"/>
    <col min="13" max="13" width="20.453125" style="9" bestFit="1" customWidth="1"/>
    <col min="14" max="14" width="23.08984375" style="9" bestFit="1" customWidth="1"/>
    <col min="15" max="15" width="67.6328125" style="4" bestFit="1" customWidth="1"/>
    <col min="16" max="16" width="32.1796875" style="1" bestFit="1" customWidth="1"/>
    <col min="17" max="17" width="11.26953125" style="1" bestFit="1" customWidth="1"/>
    <col min="18" max="16384" width="9" style="1"/>
  </cols>
  <sheetData>
    <row r="1" spans="1:27">
      <c r="A1" s="45" t="s">
        <v>35</v>
      </c>
    </row>
    <row r="2" spans="1:27">
      <c r="A2" s="378" t="s">
        <v>8</v>
      </c>
      <c r="B2" s="378"/>
      <c r="C2" s="27"/>
      <c r="F2" s="55"/>
      <c r="G2" s="27"/>
      <c r="J2" s="55"/>
      <c r="K2" s="55"/>
      <c r="L2" s="55"/>
      <c r="M2" s="50"/>
      <c r="N2" s="50"/>
      <c r="O2" s="12"/>
    </row>
    <row r="3" spans="1:27">
      <c r="A3" s="378" t="s">
        <v>36</v>
      </c>
      <c r="B3" s="378"/>
      <c r="C3" s="27"/>
      <c r="F3" s="55"/>
      <c r="G3" s="55" t="s">
        <v>69</v>
      </c>
      <c r="J3" s="55"/>
      <c r="K3" s="55"/>
      <c r="L3" s="55"/>
      <c r="M3" s="57"/>
      <c r="N3" s="57"/>
      <c r="O3" s="3"/>
    </row>
    <row r="4" spans="1:27" ht="28">
      <c r="A4" s="378" t="s">
        <v>37</v>
      </c>
      <c r="B4" s="378"/>
      <c r="C4" s="51"/>
      <c r="D4" s="50"/>
      <c r="F4" s="55"/>
      <c r="G4" s="51" t="s">
        <v>70</v>
      </c>
      <c r="H4" s="50"/>
      <c r="J4" s="55"/>
      <c r="K4" s="55"/>
      <c r="L4"/>
      <c r="M4" s="57"/>
      <c r="N4" s="57"/>
      <c r="O4" s="3"/>
    </row>
    <row r="5" spans="1:27" ht="23.25" customHeight="1">
      <c r="A5" s="379"/>
      <c r="B5" s="379"/>
      <c r="C5" s="372"/>
      <c r="D5" s="372"/>
      <c r="F5" s="55"/>
      <c r="G5" s="372" t="s">
        <v>71</v>
      </c>
      <c r="H5" s="372"/>
      <c r="J5" s="55"/>
      <c r="K5" s="55"/>
      <c r="L5" s="56"/>
      <c r="M5" s="58"/>
      <c r="N5" s="58"/>
      <c r="O5" s="3"/>
    </row>
    <row r="6" spans="1:27" ht="23.25" customHeight="1">
      <c r="A6" s="49"/>
      <c r="B6" s="43"/>
      <c r="C6" s="375" t="s">
        <v>50</v>
      </c>
      <c r="D6" s="375"/>
      <c r="E6" s="375"/>
      <c r="F6" s="375"/>
      <c r="G6" s="376" t="s">
        <v>51</v>
      </c>
      <c r="H6" s="376"/>
      <c r="I6" s="376"/>
      <c r="J6" s="380"/>
      <c r="K6" s="68"/>
      <c r="L6" s="55"/>
      <c r="M6" s="58"/>
      <c r="N6" s="58"/>
      <c r="O6" s="3"/>
      <c r="U6" s="127" t="s">
        <v>9</v>
      </c>
      <c r="V6" s="112" t="s">
        <v>41</v>
      </c>
      <c r="W6" s="93" t="s">
        <v>42</v>
      </c>
      <c r="X6" s="93" t="s">
        <v>64</v>
      </c>
      <c r="Y6" s="93" t="s">
        <v>43</v>
      </c>
      <c r="Z6" s="93" t="s">
        <v>63</v>
      </c>
    </row>
    <row r="7" spans="1:27" ht="56">
      <c r="A7" s="91"/>
      <c r="B7" s="93" t="s">
        <v>32</v>
      </c>
      <c r="C7" s="64" t="s">
        <v>33</v>
      </c>
      <c r="D7" s="65" t="s">
        <v>38</v>
      </c>
      <c r="E7" s="66" t="s">
        <v>39</v>
      </c>
      <c r="F7" s="67" t="s">
        <v>40</v>
      </c>
      <c r="G7" s="64" t="s">
        <v>33</v>
      </c>
      <c r="H7" s="65" t="s">
        <v>38</v>
      </c>
      <c r="I7" s="66" t="s">
        <v>39</v>
      </c>
      <c r="J7" s="97" t="s">
        <v>40</v>
      </c>
      <c r="K7" s="67"/>
      <c r="L7" s="377" t="s">
        <v>34</v>
      </c>
      <c r="M7" s="377"/>
      <c r="N7" s="113"/>
      <c r="O7" s="113"/>
      <c r="P7" s="113"/>
      <c r="Q7" s="113"/>
      <c r="U7" s="112" t="s">
        <v>44</v>
      </c>
      <c r="V7" s="112" t="s">
        <v>45</v>
      </c>
      <c r="W7" s="93" t="s">
        <v>46</v>
      </c>
      <c r="X7" s="93" t="s">
        <v>47</v>
      </c>
      <c r="Y7" s="93" t="s">
        <v>48</v>
      </c>
      <c r="Z7" s="93" t="s">
        <v>43</v>
      </c>
      <c r="AA7" s="93" t="s">
        <v>49</v>
      </c>
    </row>
    <row r="8" spans="1:27" ht="42">
      <c r="A8" s="92"/>
      <c r="B8" s="93"/>
      <c r="C8" s="86"/>
      <c r="D8" s="87"/>
      <c r="E8" s="88"/>
      <c r="F8" s="89"/>
      <c r="G8" s="86"/>
      <c r="H8" s="87"/>
      <c r="I8" s="88"/>
      <c r="J8" s="98"/>
      <c r="K8" s="67"/>
      <c r="L8" s="127" t="str">
        <f>"(1)-"&amp;COUNTA($U$6:U6)&amp;U6</f>
        <v>(1)-1出張命令</v>
      </c>
      <c r="M8" s="127" t="str">
        <f>"(1)-"&amp;COUNTA($U$6:V6)&amp;V6</f>
        <v>(1)-2旅費計算書</v>
      </c>
      <c r="N8" s="127" t="str">
        <f>"(1)-"&amp;COUNTA($U$6:W6)&amp;W6</f>
        <v>(1)-3出張報告書</v>
      </c>
      <c r="O8" s="127" t="str">
        <f>"(1)-"&amp;COUNTA($U$6:X6)&amp;X6</f>
        <v>(1)-4領収書</v>
      </c>
      <c r="P8" s="127" t="str">
        <f>"(1)-"&amp;COUNTA($U$6:Y6)&amp;Y6</f>
        <v>(1)-5銀行振込受領書</v>
      </c>
      <c r="Q8" s="127" t="str">
        <f>"(1)-"&amp;COUNTA($U$6:Z6)&amp;Z6</f>
        <v>(1)-6現金出納簿・出張者からの領収書</v>
      </c>
      <c r="R8" s="59"/>
      <c r="S8" s="59"/>
      <c r="T8" s="59"/>
      <c r="U8" s="118" t="s">
        <v>53</v>
      </c>
      <c r="V8" s="118" t="s">
        <v>54</v>
      </c>
      <c r="W8" s="93" t="s">
        <v>55</v>
      </c>
      <c r="X8" s="93" t="s">
        <v>56</v>
      </c>
      <c r="Y8" s="93" t="s">
        <v>57</v>
      </c>
      <c r="Z8" s="93" t="s">
        <v>58</v>
      </c>
    </row>
    <row r="9" spans="1:27" ht="63" customHeight="1">
      <c r="A9" s="85"/>
      <c r="B9" s="90" t="s">
        <v>24</v>
      </c>
      <c r="C9" s="125">
        <f>'計算書 Old'!C7</f>
        <v>0</v>
      </c>
      <c r="D9" s="126">
        <f>'計算書 Old'!D7</f>
        <v>0</v>
      </c>
      <c r="E9" s="126">
        <f>'計算書 Old'!E7</f>
        <v>0</v>
      </c>
      <c r="F9" s="126">
        <f>'計算書 Old'!F7</f>
        <v>0</v>
      </c>
      <c r="G9" s="69"/>
      <c r="H9" s="70"/>
      <c r="I9" s="71"/>
      <c r="J9" s="99"/>
      <c r="K9" s="72"/>
      <c r="L9" s="114"/>
      <c r="M9" s="114"/>
      <c r="N9" s="113"/>
      <c r="O9" s="113"/>
      <c r="P9" s="113"/>
      <c r="Q9" s="113"/>
      <c r="U9" s="118" t="s">
        <v>53</v>
      </c>
      <c r="V9" s="118" t="s">
        <v>54</v>
      </c>
      <c r="W9" s="93" t="s">
        <v>55</v>
      </c>
      <c r="X9" s="93" t="s">
        <v>56</v>
      </c>
      <c r="Y9" s="93" t="s">
        <v>57</v>
      </c>
      <c r="Z9" s="93" t="s">
        <v>58</v>
      </c>
    </row>
    <row r="10" spans="1:27" ht="44.5" customHeight="1">
      <c r="A10" s="94" t="s">
        <v>52</v>
      </c>
      <c r="B10" s="44"/>
      <c r="C10" s="80"/>
      <c r="D10" s="81"/>
      <c r="E10" s="82"/>
      <c r="F10" s="83"/>
      <c r="G10" s="80"/>
      <c r="H10" s="81"/>
      <c r="I10" s="82"/>
      <c r="J10" s="83"/>
      <c r="K10" s="83"/>
      <c r="L10" s="84"/>
      <c r="M10" s="84"/>
      <c r="N10" s="1"/>
      <c r="O10" s="1"/>
      <c r="U10" s="118" t="s">
        <v>53</v>
      </c>
      <c r="V10" s="118" t="s">
        <v>59</v>
      </c>
      <c r="W10" s="93" t="s">
        <v>65</v>
      </c>
      <c r="X10" s="93" t="s">
        <v>60</v>
      </c>
      <c r="Y10" s="93" t="s">
        <v>58</v>
      </c>
    </row>
    <row r="11" spans="1:27" ht="22.25" customHeight="1">
      <c r="A11" s="94"/>
      <c r="B11" s="43"/>
      <c r="C11" s="375" t="s">
        <v>50</v>
      </c>
      <c r="D11" s="375"/>
      <c r="E11" s="375"/>
      <c r="F11" s="375"/>
      <c r="G11" s="376" t="s">
        <v>51</v>
      </c>
      <c r="H11" s="376"/>
      <c r="I11" s="376"/>
      <c r="J11" s="380"/>
      <c r="K11" s="68"/>
      <c r="L11" s="84"/>
      <c r="M11" s="84"/>
      <c r="N11" s="1"/>
      <c r="O11" s="1"/>
    </row>
    <row r="12" spans="1:27">
      <c r="A12" s="91"/>
      <c r="B12" s="93" t="s">
        <v>32</v>
      </c>
      <c r="C12" s="64" t="s">
        <v>33</v>
      </c>
      <c r="D12" s="73" t="s">
        <v>38</v>
      </c>
      <c r="E12" s="74" t="s">
        <v>39</v>
      </c>
      <c r="F12" s="75" t="s">
        <v>40</v>
      </c>
      <c r="G12" s="64" t="s">
        <v>33</v>
      </c>
      <c r="H12" s="73" t="s">
        <v>38</v>
      </c>
      <c r="I12" s="74" t="s">
        <v>39</v>
      </c>
      <c r="J12" s="75" t="s">
        <v>40</v>
      </c>
      <c r="K12" s="67"/>
      <c r="L12" s="377" t="s">
        <v>34</v>
      </c>
      <c r="M12" s="377"/>
      <c r="N12" s="113"/>
      <c r="O12" s="113"/>
      <c r="P12" s="113"/>
      <c r="Q12" s="113"/>
      <c r="R12" s="113"/>
    </row>
    <row r="13" spans="1:27" ht="84">
      <c r="A13" s="92"/>
      <c r="B13" s="93"/>
      <c r="C13" s="64"/>
      <c r="D13" s="73"/>
      <c r="E13" s="74"/>
      <c r="F13" s="75"/>
      <c r="G13" s="64"/>
      <c r="H13" s="73"/>
      <c r="I13" s="74"/>
      <c r="J13" s="75"/>
      <c r="K13" s="67"/>
      <c r="L13" s="112" t="str">
        <f>"(2)-"&amp;COUNTA($U$7:U7)&amp;U7</f>
        <v>(2)-1就任依頼書・承諾書等</v>
      </c>
      <c r="M13" s="112" t="str">
        <f>"(2)-"&amp;COUNTA($U$7:V7)&amp;V7</f>
        <v>(2)-2開催通知</v>
      </c>
      <c r="N13" s="112" t="str">
        <f>"(2)-"&amp;COUNTA($U$7:W7)&amp;W7</f>
        <v>(2)-3出席者名簿・議事録等</v>
      </c>
      <c r="O13" s="112" t="str">
        <f>"(2)-"&amp;COUNTA($U$7:X7)&amp;X7</f>
        <v>(2)-4見積・請求・領収書(借料)</v>
      </c>
      <c r="P13" s="112" t="str">
        <f>"(2)-"&amp;COUNTA($U$7:Y7)&amp;Y7</f>
        <v>(2)-5見積・請求・領収書(茶菓料)</v>
      </c>
      <c r="Q13" s="112" t="str">
        <f>"(2)-"&amp;COUNTA($U$7:Z7)&amp;Z7</f>
        <v>(2)-6銀行振込受領書</v>
      </c>
      <c r="R13" s="112" t="str">
        <f>"(2)-"&amp;COUNTA($U$7:AA7)&amp;AA7</f>
        <v>(2)-7納税又は預かり金処理を示す試料</v>
      </c>
      <c r="S13" s="59"/>
      <c r="T13" s="59"/>
    </row>
    <row r="14" spans="1:27" ht="49" customHeight="1">
      <c r="A14" s="85"/>
      <c r="B14" s="100" t="s">
        <v>25</v>
      </c>
      <c r="C14" s="76">
        <f>'計算書 Old'!C8</f>
        <v>0</v>
      </c>
      <c r="D14" s="76">
        <f>'計算書 Old'!D8</f>
        <v>0</v>
      </c>
      <c r="E14" s="76">
        <f>'計算書 Old'!E8</f>
        <v>0</v>
      </c>
      <c r="F14" s="76">
        <f>'計算書 Old'!F8</f>
        <v>0</v>
      </c>
      <c r="G14" s="76"/>
      <c r="H14" s="70"/>
      <c r="I14" s="71"/>
      <c r="J14" s="72"/>
      <c r="K14" s="72"/>
      <c r="L14" s="115"/>
      <c r="M14" s="115"/>
      <c r="N14" s="113"/>
      <c r="O14" s="113"/>
      <c r="P14" s="113"/>
      <c r="Q14" s="113"/>
      <c r="R14" s="113"/>
    </row>
    <row r="15" spans="1:27" ht="49" customHeight="1">
      <c r="A15" s="85"/>
      <c r="B15" s="101"/>
      <c r="C15" s="102"/>
      <c r="D15" s="81"/>
      <c r="E15" s="82"/>
      <c r="F15" s="83"/>
      <c r="G15" s="102"/>
      <c r="H15" s="81"/>
      <c r="I15" s="82"/>
      <c r="J15" s="83"/>
      <c r="K15" s="83"/>
      <c r="L15" s="109"/>
      <c r="M15" s="109"/>
      <c r="N15" s="1"/>
      <c r="O15" s="1"/>
    </row>
    <row r="16" spans="1:27" ht="22.25" customHeight="1">
      <c r="A16" s="85"/>
      <c r="B16" s="43"/>
      <c r="C16" s="375" t="s">
        <v>50</v>
      </c>
      <c r="D16" s="375"/>
      <c r="E16" s="375"/>
      <c r="F16" s="375"/>
      <c r="G16" s="376" t="s">
        <v>51</v>
      </c>
      <c r="H16" s="376"/>
      <c r="I16" s="376"/>
      <c r="J16" s="376"/>
      <c r="K16" s="68"/>
      <c r="L16" s="1"/>
      <c r="M16" s="1"/>
      <c r="N16" s="1"/>
      <c r="O16" s="1"/>
    </row>
    <row r="17" spans="1:19">
      <c r="A17" s="85"/>
      <c r="B17" s="93" t="s">
        <v>32</v>
      </c>
      <c r="C17" s="64" t="s">
        <v>33</v>
      </c>
      <c r="D17" s="73" t="s">
        <v>38</v>
      </c>
      <c r="E17" s="74" t="s">
        <v>39</v>
      </c>
      <c r="F17" s="75" t="s">
        <v>40</v>
      </c>
      <c r="G17" s="64" t="s">
        <v>33</v>
      </c>
      <c r="H17" s="73" t="s">
        <v>38</v>
      </c>
      <c r="I17" s="74" t="s">
        <v>39</v>
      </c>
      <c r="J17" s="75" t="s">
        <v>40</v>
      </c>
      <c r="K17" s="67"/>
      <c r="L17" s="377" t="s">
        <v>34</v>
      </c>
      <c r="M17" s="377"/>
      <c r="N17" s="93"/>
      <c r="O17" s="93"/>
      <c r="P17" s="93"/>
      <c r="Q17" s="93"/>
      <c r="R17" s="59"/>
      <c r="S17" s="59"/>
    </row>
    <row r="18" spans="1:19" ht="56">
      <c r="A18" s="85"/>
      <c r="B18" s="93"/>
      <c r="C18" s="64"/>
      <c r="D18" s="73"/>
      <c r="E18" s="74"/>
      <c r="F18" s="75"/>
      <c r="G18" s="64"/>
      <c r="H18" s="73"/>
      <c r="I18" s="74"/>
      <c r="J18" s="75"/>
      <c r="K18" s="67"/>
      <c r="L18" s="118" t="str">
        <f>"(3)-"&amp;COUNTA($U$8:U8)&amp;U8</f>
        <v>(3)-1見積書・相見積書</v>
      </c>
      <c r="M18" s="118" t="str">
        <f>"(3)-"&amp;COUNTA($U$8:V8)&amp;V8</f>
        <v>(3)-2カタログ・仕様書</v>
      </c>
      <c r="N18" s="118" t="str">
        <f>"(3)-"&amp;COUNTA($U$8:W8)&amp;W8</f>
        <v>(3)-3発注書（控）</v>
      </c>
      <c r="O18" s="118" t="str">
        <f>"(3)-"&amp;COUNTA($U$8:X8)&amp;X8</f>
        <v>(3)-4注文請書</v>
      </c>
      <c r="P18" s="118" t="str">
        <f>"(3)-"&amp;COUNTA($U$8:Y8)&amp;Y8</f>
        <v>(3)-5納品書</v>
      </c>
      <c r="Q18" s="118" t="str">
        <f>"(3)-"&amp;COUNTA($U$8:Z8)&amp;Z8</f>
        <v>(3)-6銀行振込受領書（領収書）</v>
      </c>
      <c r="R18" s="59"/>
      <c r="S18" s="59"/>
    </row>
    <row r="19" spans="1:19" ht="44.5" customHeight="1">
      <c r="A19" s="85"/>
      <c r="B19" s="100" t="s">
        <v>62</v>
      </c>
      <c r="C19" s="76">
        <f>'計算書 Old'!C9</f>
        <v>0</v>
      </c>
      <c r="D19" s="76">
        <f>'計算書 Old'!D9</f>
        <v>0</v>
      </c>
      <c r="E19" s="76">
        <f>'計算書 Old'!E9</f>
        <v>0</v>
      </c>
      <c r="F19" s="76">
        <f>'計算書 Old'!F9</f>
        <v>0</v>
      </c>
      <c r="G19" s="76"/>
      <c r="H19" s="70"/>
      <c r="I19" s="71"/>
      <c r="J19" s="72"/>
      <c r="K19" s="72"/>
      <c r="L19" s="115"/>
      <c r="M19" s="115"/>
      <c r="N19" s="113"/>
      <c r="O19" s="113"/>
      <c r="P19" s="113"/>
      <c r="Q19" s="113"/>
    </row>
    <row r="20" spans="1:19" ht="44.5" customHeight="1">
      <c r="A20" s="103"/>
      <c r="B20" s="101"/>
      <c r="C20" s="102"/>
      <c r="D20" s="81"/>
      <c r="E20" s="82"/>
      <c r="F20" s="83"/>
      <c r="G20" s="102"/>
      <c r="H20" s="81"/>
      <c r="I20" s="82"/>
      <c r="J20" s="83"/>
      <c r="K20" s="83"/>
      <c r="L20" s="116"/>
      <c r="M20" s="117"/>
      <c r="N20" s="1"/>
      <c r="O20" s="1"/>
    </row>
    <row r="21" spans="1:19" ht="22.25" customHeight="1">
      <c r="A21" s="103"/>
      <c r="B21" s="43"/>
      <c r="C21" s="375" t="s">
        <v>50</v>
      </c>
      <c r="D21" s="375"/>
      <c r="E21" s="375"/>
      <c r="F21" s="375"/>
      <c r="G21" s="376" t="s">
        <v>51</v>
      </c>
      <c r="H21" s="376"/>
      <c r="I21" s="376"/>
      <c r="J21" s="376"/>
      <c r="K21" s="68"/>
      <c r="L21" s="119"/>
      <c r="M21" s="120"/>
      <c r="N21" s="1"/>
      <c r="O21" s="1"/>
    </row>
    <row r="22" spans="1:19">
      <c r="A22" s="103"/>
      <c r="B22" s="93" t="s">
        <v>32</v>
      </c>
      <c r="C22" s="64" t="s">
        <v>33</v>
      </c>
      <c r="D22" s="73" t="s">
        <v>38</v>
      </c>
      <c r="E22" s="74" t="s">
        <v>39</v>
      </c>
      <c r="F22" s="75" t="s">
        <v>40</v>
      </c>
      <c r="G22" s="64" t="s">
        <v>33</v>
      </c>
      <c r="H22" s="73" t="s">
        <v>38</v>
      </c>
      <c r="I22" s="74" t="s">
        <v>39</v>
      </c>
      <c r="J22" s="75" t="s">
        <v>40</v>
      </c>
      <c r="K22" s="67"/>
      <c r="L22" s="377" t="s">
        <v>34</v>
      </c>
      <c r="M22" s="377"/>
      <c r="N22" s="113"/>
      <c r="O22" s="113"/>
      <c r="P22" s="113"/>
      <c r="Q22" s="113"/>
    </row>
    <row r="23" spans="1:19" ht="56">
      <c r="A23" s="103"/>
      <c r="B23" s="93"/>
      <c r="C23" s="64"/>
      <c r="D23" s="73"/>
      <c r="E23" s="74"/>
      <c r="F23" s="75"/>
      <c r="G23" s="64"/>
      <c r="H23" s="73"/>
      <c r="I23" s="74"/>
      <c r="J23" s="75"/>
      <c r="K23" s="67"/>
      <c r="L23" s="118" t="str">
        <f>"(4)-"&amp;COUNTA($U$9:U9)&amp;U9</f>
        <v>(4)-1見積書・相見積書</v>
      </c>
      <c r="M23" s="118" t="str">
        <f>"(4)-"&amp;COUNTA($U$9:V9)&amp;V9</f>
        <v>(4)-2カタログ・仕様書</v>
      </c>
      <c r="N23" s="118" t="str">
        <f>"(4)-"&amp;COUNTA($U$9:W9)&amp;W9</f>
        <v>(4)-3発注書（控）</v>
      </c>
      <c r="O23" s="118" t="str">
        <f>"(4)-"&amp;COUNTA($U$9:X9)&amp;X9</f>
        <v>(4)-4注文請書</v>
      </c>
      <c r="P23" s="118" t="str">
        <f>"(4)-"&amp;COUNTA($U$9:Y9)&amp;Y9</f>
        <v>(4)-5納品書</v>
      </c>
      <c r="Q23" s="118" t="str">
        <f>"(4)-"&amp;COUNTA($U$9:Z9)&amp;Z9</f>
        <v>(4)-6銀行振込受領書（領収書）</v>
      </c>
    </row>
    <row r="24" spans="1:19" ht="44.5" customHeight="1">
      <c r="A24" s="103"/>
      <c r="B24" s="100" t="s">
        <v>27</v>
      </c>
      <c r="C24" s="76">
        <f>'計算書 Old'!C10</f>
        <v>0</v>
      </c>
      <c r="D24" s="76">
        <f>'計算書 Old'!D10</f>
        <v>0</v>
      </c>
      <c r="E24" s="76">
        <f>'計算書 Old'!E10</f>
        <v>0</v>
      </c>
      <c r="F24" s="76">
        <f>'計算書 Old'!F10</f>
        <v>0</v>
      </c>
      <c r="G24" s="76"/>
      <c r="H24" s="70"/>
      <c r="I24" s="71"/>
      <c r="J24" s="72"/>
      <c r="K24" s="72"/>
      <c r="L24" s="115"/>
      <c r="M24" s="115"/>
      <c r="N24" s="113"/>
      <c r="O24" s="113"/>
      <c r="P24" s="113"/>
      <c r="Q24" s="113"/>
    </row>
    <row r="25" spans="1:19" ht="44.5" customHeight="1">
      <c r="A25" s="103"/>
      <c r="B25" s="101"/>
      <c r="C25" s="102"/>
      <c r="D25" s="81"/>
      <c r="E25" s="82"/>
      <c r="F25" s="83"/>
      <c r="G25" s="102"/>
      <c r="H25" s="81"/>
      <c r="I25" s="82"/>
      <c r="J25" s="83"/>
      <c r="K25" s="83"/>
      <c r="L25" s="116"/>
      <c r="M25" s="117"/>
      <c r="N25" s="1"/>
      <c r="O25" s="1"/>
    </row>
    <row r="26" spans="1:19" ht="22.25" customHeight="1">
      <c r="A26" s="103"/>
      <c r="B26" s="43"/>
      <c r="C26" s="375" t="s">
        <v>50</v>
      </c>
      <c r="D26" s="375"/>
      <c r="E26" s="375"/>
      <c r="F26" s="375"/>
      <c r="G26" s="376" t="s">
        <v>51</v>
      </c>
      <c r="H26" s="376"/>
      <c r="I26" s="376"/>
      <c r="J26" s="376"/>
      <c r="K26" s="68"/>
      <c r="L26" s="119"/>
      <c r="M26" s="120"/>
      <c r="N26" s="1"/>
      <c r="O26" s="1"/>
    </row>
    <row r="27" spans="1:19">
      <c r="A27" s="103"/>
      <c r="B27" s="93" t="s">
        <v>32</v>
      </c>
      <c r="C27" s="64" t="s">
        <v>33</v>
      </c>
      <c r="D27" s="73" t="s">
        <v>38</v>
      </c>
      <c r="E27" s="74" t="s">
        <v>39</v>
      </c>
      <c r="F27" s="75" t="s">
        <v>40</v>
      </c>
      <c r="G27" s="64" t="s">
        <v>33</v>
      </c>
      <c r="H27" s="73" t="s">
        <v>38</v>
      </c>
      <c r="I27" s="74" t="s">
        <v>39</v>
      </c>
      <c r="J27" s="75" t="s">
        <v>40</v>
      </c>
      <c r="K27" s="67"/>
      <c r="L27" s="377" t="s">
        <v>34</v>
      </c>
      <c r="M27" s="377"/>
      <c r="N27" s="113"/>
      <c r="O27" s="113"/>
      <c r="P27" s="113"/>
      <c r="Q27" s="113"/>
    </row>
    <row r="28" spans="1:19" ht="56">
      <c r="A28" s="103"/>
      <c r="B28" s="93"/>
      <c r="C28" s="64"/>
      <c r="D28" s="73"/>
      <c r="E28" s="74"/>
      <c r="F28" s="75"/>
      <c r="G28" s="64"/>
      <c r="H28" s="73"/>
      <c r="I28" s="74"/>
      <c r="J28" s="75"/>
      <c r="K28" s="67"/>
      <c r="L28" s="118" t="str">
        <f>"(5)-"&amp;COUNTA($U$9:U9)&amp;U9</f>
        <v>(5)-1見積書・相見積書</v>
      </c>
      <c r="M28" s="118" t="str">
        <f>"(5)-"&amp;COUNTA($U$9:V9)&amp;V9</f>
        <v>(5)-2カタログ・仕様書</v>
      </c>
      <c r="N28" s="118" t="str">
        <f>"(5)-"&amp;COUNTA($U$9:W9)&amp;W9</f>
        <v>(5)-3発注書（控）</v>
      </c>
      <c r="O28" s="118" t="str">
        <f>"(5)-"&amp;COUNTA($U$9:X9)&amp;X9</f>
        <v>(5)-4注文請書</v>
      </c>
      <c r="P28" s="118" t="str">
        <f>"(5)-"&amp;COUNTA($U$9:Y9)&amp;Y9</f>
        <v>(5)-5納品書</v>
      </c>
      <c r="Q28" s="118" t="str">
        <f>"(5)-"&amp;COUNTA($U$9:Z9)&amp;Z9</f>
        <v>(5)-6銀行振込受領書（領収書）</v>
      </c>
    </row>
    <row r="29" spans="1:19" ht="44.5" customHeight="1">
      <c r="A29" s="103"/>
      <c r="B29" s="100" t="s">
        <v>28</v>
      </c>
      <c r="C29" s="76">
        <f>'計算書 Old'!C11</f>
        <v>0</v>
      </c>
      <c r="D29" s="76">
        <f>'計算書 Old'!D11</f>
        <v>0</v>
      </c>
      <c r="E29" s="76">
        <f>'計算書 Old'!E11</f>
        <v>0</v>
      </c>
      <c r="F29" s="76">
        <f>'計算書 Old'!F11</f>
        <v>0</v>
      </c>
      <c r="G29" s="76"/>
      <c r="H29" s="70"/>
      <c r="I29" s="71"/>
      <c r="J29" s="72"/>
      <c r="K29" s="72"/>
      <c r="L29" s="115"/>
      <c r="M29" s="115"/>
      <c r="N29" s="113"/>
      <c r="O29" s="113"/>
      <c r="P29" s="113"/>
      <c r="Q29" s="113"/>
    </row>
    <row r="30" spans="1:19" ht="44.5" customHeight="1">
      <c r="A30" s="103"/>
      <c r="B30" s="101"/>
      <c r="C30" s="102"/>
      <c r="D30" s="81"/>
      <c r="E30" s="82"/>
      <c r="F30" s="83"/>
      <c r="G30" s="102"/>
      <c r="H30" s="81"/>
      <c r="I30" s="82"/>
      <c r="J30" s="83"/>
      <c r="K30" s="83"/>
      <c r="L30" s="109"/>
      <c r="M30" s="117"/>
      <c r="N30" s="1"/>
      <c r="O30" s="1"/>
    </row>
    <row r="31" spans="1:19" ht="22.25" customHeight="1">
      <c r="A31" s="103"/>
      <c r="B31" s="43"/>
      <c r="C31" s="375" t="s">
        <v>50</v>
      </c>
      <c r="D31" s="375"/>
      <c r="E31" s="375"/>
      <c r="F31" s="375"/>
      <c r="G31" s="376" t="s">
        <v>51</v>
      </c>
      <c r="H31" s="376"/>
      <c r="I31" s="376"/>
      <c r="J31" s="376"/>
      <c r="K31" s="68"/>
      <c r="L31" s="121"/>
      <c r="M31" s="120"/>
      <c r="N31" s="1"/>
      <c r="O31" s="1"/>
    </row>
    <row r="32" spans="1:19">
      <c r="A32" s="103"/>
      <c r="B32" s="93" t="s">
        <v>32</v>
      </c>
      <c r="C32" s="64" t="s">
        <v>33</v>
      </c>
      <c r="D32" s="73" t="s">
        <v>38</v>
      </c>
      <c r="E32" s="74" t="s">
        <v>39</v>
      </c>
      <c r="F32" s="75" t="s">
        <v>40</v>
      </c>
      <c r="G32" s="64" t="s">
        <v>33</v>
      </c>
      <c r="H32" s="73" t="s">
        <v>38</v>
      </c>
      <c r="I32" s="74" t="s">
        <v>39</v>
      </c>
      <c r="J32" s="75" t="s">
        <v>40</v>
      </c>
      <c r="K32" s="108"/>
      <c r="L32" s="377" t="s">
        <v>34</v>
      </c>
      <c r="M32" s="377"/>
      <c r="N32" s="113"/>
      <c r="O32" s="113"/>
      <c r="P32" s="113"/>
    </row>
    <row r="33" spans="1:18" ht="28">
      <c r="A33" s="103"/>
      <c r="B33" s="93"/>
      <c r="C33" s="64"/>
      <c r="D33" s="73"/>
      <c r="E33" s="74"/>
      <c r="F33" s="75"/>
      <c r="G33" s="64"/>
      <c r="H33" s="73"/>
      <c r="I33" s="74"/>
      <c r="J33" s="75"/>
      <c r="K33" s="67"/>
      <c r="L33" s="118" t="str">
        <f>"(6)-"&amp;COUNTA($U$10:U10)&amp;U10</f>
        <v>(6)-1見積書・相見積書</v>
      </c>
      <c r="M33" s="118" t="str">
        <f>"(6)-"&amp;COUNTA($U$10:V10)&amp;V10</f>
        <v>(6)-2発注書（控）+注文請書/契約書</v>
      </c>
      <c r="N33" s="118" t="str">
        <f>"(6)-"&amp;COUNTA($U$10:W10)&amp;W10</f>
        <v>(6)-3納品書・完了報告書</v>
      </c>
      <c r="O33" s="118" t="str">
        <f>"(6)-"&amp;COUNTA($U$10:X10)&amp;X10</f>
        <v>(6)-4額の確定を適正に行ったことを示す試料(精算対象業務）</v>
      </c>
      <c r="P33" s="118" t="str">
        <f>"(6)-"&amp;COUNTA($U$10:Y10)&amp;Y10</f>
        <v>(6)-5銀行振込受領書（領収書）</v>
      </c>
      <c r="Q33" s="59"/>
    </row>
    <row r="34" spans="1:18" ht="43.5" customHeight="1">
      <c r="A34" s="103"/>
      <c r="B34" s="100" t="s">
        <v>29</v>
      </c>
      <c r="C34" s="76">
        <f>'計算書 Old'!C12</f>
        <v>0</v>
      </c>
      <c r="D34" s="76">
        <f>'計算書 Old'!D12</f>
        <v>0</v>
      </c>
      <c r="E34" s="76">
        <f>'計算書 Old'!E12</f>
        <v>0</v>
      </c>
      <c r="F34" s="76">
        <f>'計算書 Old'!F12</f>
        <v>0</v>
      </c>
      <c r="G34" s="76"/>
      <c r="H34" s="70"/>
      <c r="I34" s="71"/>
      <c r="J34" s="72"/>
      <c r="K34" s="67"/>
      <c r="L34" s="115"/>
      <c r="M34" s="115"/>
      <c r="N34" s="113"/>
      <c r="O34" s="113"/>
      <c r="P34" s="113"/>
    </row>
    <row r="35" spans="1:18" ht="43.5" customHeight="1">
      <c r="A35" s="110"/>
      <c r="B35" s="101"/>
      <c r="C35" s="102"/>
      <c r="D35" s="81"/>
      <c r="E35" s="82"/>
      <c r="F35" s="83"/>
      <c r="G35" s="102"/>
      <c r="H35" s="81"/>
      <c r="I35" s="82"/>
      <c r="J35" s="83"/>
      <c r="K35" s="95"/>
      <c r="L35" s="116"/>
      <c r="M35" s="117"/>
      <c r="N35" s="1"/>
      <c r="O35" s="1"/>
    </row>
    <row r="36" spans="1:18" ht="22.25" customHeight="1">
      <c r="A36" s="103"/>
      <c r="B36" s="43"/>
      <c r="C36" s="375" t="s">
        <v>50</v>
      </c>
      <c r="D36" s="375"/>
      <c r="E36" s="375"/>
      <c r="F36" s="375"/>
      <c r="G36" s="376" t="s">
        <v>51</v>
      </c>
      <c r="H36" s="376"/>
      <c r="I36" s="376"/>
      <c r="J36" s="376"/>
      <c r="K36" s="68"/>
      <c r="L36" s="119"/>
      <c r="M36" s="120"/>
      <c r="N36" s="1"/>
      <c r="O36" s="1"/>
    </row>
    <row r="37" spans="1:18">
      <c r="A37" s="103"/>
      <c r="B37" s="93" t="s">
        <v>32</v>
      </c>
      <c r="C37" s="64" t="s">
        <v>33</v>
      </c>
      <c r="D37" s="73" t="s">
        <v>38</v>
      </c>
      <c r="E37" s="74" t="s">
        <v>39</v>
      </c>
      <c r="F37" s="75" t="s">
        <v>40</v>
      </c>
      <c r="G37" s="64" t="s">
        <v>33</v>
      </c>
      <c r="H37" s="73" t="s">
        <v>38</v>
      </c>
      <c r="I37" s="74" t="s">
        <v>39</v>
      </c>
      <c r="J37" s="75" t="s">
        <v>40</v>
      </c>
      <c r="K37" s="108"/>
      <c r="L37" s="377" t="s">
        <v>34</v>
      </c>
      <c r="M37" s="377"/>
      <c r="N37" s="113"/>
      <c r="O37" s="113"/>
      <c r="P37" s="113"/>
      <c r="Q37" s="113"/>
    </row>
    <row r="38" spans="1:18" ht="56">
      <c r="A38" s="103"/>
      <c r="B38" s="93"/>
      <c r="C38" s="64"/>
      <c r="D38" s="73"/>
      <c r="E38" s="74"/>
      <c r="F38" s="75"/>
      <c r="G38" s="64"/>
      <c r="H38" s="73"/>
      <c r="I38" s="74"/>
      <c r="J38" s="75"/>
      <c r="K38" s="67"/>
      <c r="L38" s="118" t="str">
        <f>"(7)-"&amp;COUNTA($U$9:U9)&amp;U9</f>
        <v>(7)-1見積書・相見積書</v>
      </c>
      <c r="M38" s="118" t="str">
        <f>"(7)-"&amp;COUNTA($U$9:V9)&amp;V9</f>
        <v>(7)-2カタログ・仕様書</v>
      </c>
      <c r="N38" s="118" t="str">
        <f>"(7)-"&amp;COUNTA($U$9:W9)&amp;W9</f>
        <v>(7)-3発注書（控）</v>
      </c>
      <c r="O38" s="118" t="str">
        <f>"(7)-"&amp;COUNTA($U$9:X9)&amp;X9</f>
        <v>(7)-4注文請書</v>
      </c>
      <c r="P38" s="118" t="str">
        <f>"(7)-"&amp;COUNTA($U$9:Y9)&amp;Y9</f>
        <v>(7)-5納品書</v>
      </c>
      <c r="Q38" s="118" t="str">
        <f>"(7)-"&amp;COUNTA($U$9:Z9)&amp;Z9</f>
        <v>(7)-6銀行振込受領書（領収書）</v>
      </c>
    </row>
    <row r="39" spans="1:18" ht="46" customHeight="1">
      <c r="A39" s="107"/>
      <c r="B39" s="100" t="s">
        <v>30</v>
      </c>
      <c r="C39" s="111">
        <f>'実績報告 Old'!C13</f>
        <v>0</v>
      </c>
      <c r="D39" s="111">
        <f>'実績報告 Old'!D13</f>
        <v>0</v>
      </c>
      <c r="E39" s="111">
        <f>'実績報告 Old'!E13</f>
        <v>0</v>
      </c>
      <c r="F39" s="111">
        <f>'実績報告 Old'!F13</f>
        <v>0</v>
      </c>
      <c r="G39" s="77"/>
      <c r="H39" s="78"/>
      <c r="I39" s="71"/>
      <c r="J39" s="79"/>
      <c r="K39" s="67"/>
      <c r="L39" s="115"/>
      <c r="M39" s="115"/>
      <c r="N39" s="113"/>
      <c r="O39" s="113"/>
      <c r="P39" s="113"/>
      <c r="Q39" s="113"/>
    </row>
    <row r="40" spans="1:18" ht="46" customHeight="1">
      <c r="A40" s="104"/>
      <c r="B40" s="101"/>
      <c r="C40" s="105"/>
      <c r="D40" s="106"/>
      <c r="E40" s="82"/>
      <c r="F40" s="96"/>
      <c r="G40" s="105"/>
      <c r="H40" s="106"/>
      <c r="I40" s="82"/>
      <c r="J40" s="96"/>
      <c r="K40" s="95"/>
      <c r="L40" s="116"/>
      <c r="M40" s="117"/>
      <c r="N40" s="1"/>
      <c r="O40" s="1"/>
    </row>
    <row r="41" spans="1:18" ht="22.25" customHeight="1">
      <c r="A41" s="104"/>
      <c r="B41" s="43"/>
      <c r="C41" s="375" t="s">
        <v>50</v>
      </c>
      <c r="D41" s="375"/>
      <c r="E41" s="375"/>
      <c r="F41" s="375"/>
      <c r="G41" s="376" t="s">
        <v>51</v>
      </c>
      <c r="H41" s="376"/>
      <c r="I41" s="376"/>
      <c r="J41" s="376"/>
      <c r="K41" s="68"/>
      <c r="L41" s="119"/>
      <c r="M41" s="120"/>
      <c r="N41" s="1"/>
      <c r="O41" s="1"/>
    </row>
    <row r="42" spans="1:18">
      <c r="A42" s="104"/>
      <c r="B42" s="93" t="s">
        <v>32</v>
      </c>
      <c r="C42" s="64" t="s">
        <v>33</v>
      </c>
      <c r="D42" s="73" t="s">
        <v>38</v>
      </c>
      <c r="E42" s="74" t="s">
        <v>39</v>
      </c>
      <c r="F42" s="75" t="s">
        <v>40</v>
      </c>
      <c r="G42" s="64" t="s">
        <v>33</v>
      </c>
      <c r="H42" s="73" t="s">
        <v>38</v>
      </c>
      <c r="I42" s="74" t="s">
        <v>39</v>
      </c>
      <c r="J42" s="75" t="s">
        <v>40</v>
      </c>
      <c r="K42" s="108"/>
      <c r="L42" s="377" t="s">
        <v>34</v>
      </c>
      <c r="M42" s="377"/>
      <c r="N42" s="93"/>
      <c r="O42" s="93"/>
      <c r="P42" s="93"/>
      <c r="Q42" s="93"/>
    </row>
    <row r="43" spans="1:18" ht="56">
      <c r="A43" s="104"/>
      <c r="B43" s="93"/>
      <c r="C43" s="64"/>
      <c r="D43" s="73"/>
      <c r="E43" s="74"/>
      <c r="F43" s="75"/>
      <c r="G43" s="64"/>
      <c r="H43" s="73"/>
      <c r="I43" s="74"/>
      <c r="J43" s="75"/>
      <c r="K43" s="67"/>
      <c r="L43" s="118" t="str">
        <f>"(8)-"&amp;COUNTA($U$9:U9)&amp;U9</f>
        <v>(8)-1見積書・相見積書</v>
      </c>
      <c r="M43" s="118" t="str">
        <f>"(8)-"&amp;COUNTA($U$9:V9)&amp;V9</f>
        <v>(8)-2カタログ・仕様書</v>
      </c>
      <c r="N43" s="118" t="str">
        <f>"(8)-"&amp;COUNTA($U$9:W9)&amp;W9</f>
        <v>(8)-3発注書（控）</v>
      </c>
      <c r="O43" s="118" t="str">
        <f>"(8)-"&amp;COUNTA($U$9:X9)&amp;X9</f>
        <v>(8)-4注文請書</v>
      </c>
      <c r="P43" s="118" t="str">
        <f>"(8)-"&amp;COUNTA($U$9:Y9)&amp;Y9</f>
        <v>(8)-5納品書</v>
      </c>
      <c r="Q43" s="118" t="str">
        <f>"(8)-"&amp;COUNTA($U$9:Z9)&amp;Z9</f>
        <v>(8)-6銀行振込受領書（領収書）</v>
      </c>
      <c r="R43" s="1" t="s">
        <v>61</v>
      </c>
    </row>
    <row r="44" spans="1:18" ht="46" customHeight="1" thickBot="1">
      <c r="A44" s="107"/>
      <c r="B44" s="100" t="s">
        <v>31</v>
      </c>
      <c r="C44" s="111">
        <f>'計算書 Old'!C14</f>
        <v>0</v>
      </c>
      <c r="D44" s="111">
        <f>'計算書 Old'!D14</f>
        <v>0</v>
      </c>
      <c r="E44" s="111">
        <f>'計算書 Old'!E14</f>
        <v>0</v>
      </c>
      <c r="F44" s="111">
        <f>'計算書 Old'!F14</f>
        <v>0</v>
      </c>
      <c r="G44" s="77"/>
      <c r="H44" s="78"/>
      <c r="I44" s="71"/>
      <c r="J44" s="79"/>
      <c r="K44" s="67"/>
      <c r="L44" s="124"/>
      <c r="M44" s="124"/>
      <c r="N44" s="113"/>
      <c r="O44" s="113"/>
      <c r="P44" s="113"/>
      <c r="Q44" s="113"/>
    </row>
    <row r="45" spans="1:18" ht="16.5" thickTop="1" thickBot="1">
      <c r="A45" s="365" t="s">
        <v>10</v>
      </c>
      <c r="B45" s="373"/>
      <c r="C45" s="60"/>
      <c r="D45" s="61"/>
      <c r="E45" s="62"/>
      <c r="F45" s="63"/>
      <c r="G45" s="60"/>
      <c r="H45" s="61"/>
      <c r="I45" s="62"/>
      <c r="J45" s="63"/>
      <c r="K45" s="63"/>
      <c r="L45" s="122"/>
      <c r="M45" s="123"/>
      <c r="N45" s="1"/>
      <c r="O45" s="1"/>
    </row>
    <row r="46" spans="1:18" ht="14.5" thickTop="1">
      <c r="A46" s="34"/>
      <c r="B46" s="34"/>
      <c r="C46" s="34"/>
      <c r="D46" s="34"/>
      <c r="E46" s="35"/>
      <c r="F46" s="36"/>
      <c r="G46" s="34"/>
      <c r="H46" s="34"/>
      <c r="I46" s="35"/>
      <c r="J46" s="36"/>
      <c r="K46" s="36"/>
      <c r="L46" s="37"/>
      <c r="M46" s="37"/>
      <c r="N46" s="37"/>
    </row>
    <row r="47" spans="1:18" ht="14.5" thickBot="1">
      <c r="B47" s="3"/>
      <c r="C47" s="29"/>
      <c r="D47" s="29"/>
      <c r="E47" s="30"/>
      <c r="F47" s="24"/>
      <c r="G47" s="29"/>
      <c r="H47" s="29"/>
      <c r="I47" s="30"/>
      <c r="J47" s="24"/>
      <c r="K47" s="24"/>
      <c r="L47" s="31"/>
      <c r="M47" s="17"/>
      <c r="N47" s="17"/>
    </row>
    <row r="48" spans="1:18" ht="18" customHeight="1" thickTop="1" thickBot="1">
      <c r="A48" s="5"/>
      <c r="B48" s="6" t="s">
        <v>11</v>
      </c>
      <c r="C48" s="28" t="s">
        <v>0</v>
      </c>
      <c r="D48" s="40" t="s">
        <v>12</v>
      </c>
      <c r="E48" s="38"/>
      <c r="F48" s="23" t="s">
        <v>13</v>
      </c>
      <c r="G48" s="28" t="s">
        <v>0</v>
      </c>
      <c r="H48" s="40" t="s">
        <v>12</v>
      </c>
      <c r="I48" s="38"/>
      <c r="J48" s="23" t="s">
        <v>13</v>
      </c>
      <c r="K48" s="23"/>
      <c r="L48" s="39">
        <f>F45*E48</f>
        <v>0</v>
      </c>
      <c r="M48" s="1"/>
      <c r="N48" s="1"/>
    </row>
    <row r="49" spans="1:15" ht="15" thickTop="1" thickBot="1">
      <c r="B49" s="3"/>
      <c r="E49" s="8"/>
      <c r="F49" s="24"/>
      <c r="I49" s="8"/>
      <c r="J49" s="24"/>
      <c r="K49" s="24"/>
      <c r="L49" s="8"/>
      <c r="M49" s="1"/>
      <c r="N49" s="1"/>
    </row>
    <row r="50" spans="1:15" ht="18.75" customHeight="1" thickTop="1" thickBot="1">
      <c r="B50" s="3"/>
      <c r="C50" s="6" t="s">
        <v>14</v>
      </c>
      <c r="D50" s="6" t="s">
        <v>15</v>
      </c>
      <c r="E50" s="367" t="e">
        <f>#REF!+L48</f>
        <v>#REF!</v>
      </c>
      <c r="F50" s="368"/>
      <c r="G50" s="368"/>
      <c r="H50" s="368"/>
      <c r="I50" s="368"/>
      <c r="J50" s="368"/>
      <c r="K50" s="368"/>
      <c r="L50" s="369"/>
      <c r="M50" s="32" t="s">
        <v>16</v>
      </c>
      <c r="N50" s="32"/>
    </row>
    <row r="51" spans="1:15" ht="15" thickTop="1" thickBot="1">
      <c r="B51" s="3"/>
      <c r="C51" s="5"/>
      <c r="D51" s="1"/>
      <c r="E51" s="1"/>
      <c r="F51" s="25"/>
      <c r="G51" s="5"/>
      <c r="H51" s="1"/>
      <c r="I51" s="1"/>
      <c r="J51" s="25"/>
      <c r="K51" s="25"/>
      <c r="L51" s="6"/>
      <c r="M51" s="1"/>
      <c r="N51" s="1"/>
      <c r="O51" s="3"/>
    </row>
    <row r="52" spans="1:15" ht="17.25" customHeight="1" thickTop="1" thickBot="1">
      <c r="B52" s="18" t="s">
        <v>17</v>
      </c>
      <c r="C52" s="28" t="s">
        <v>18</v>
      </c>
      <c r="D52" s="40" t="s">
        <v>12</v>
      </c>
      <c r="E52" s="38"/>
      <c r="F52" s="23" t="s">
        <v>13</v>
      </c>
      <c r="G52" s="28" t="s">
        <v>18</v>
      </c>
      <c r="H52" s="40" t="s">
        <v>12</v>
      </c>
      <c r="I52" s="38"/>
      <c r="J52" s="23" t="s">
        <v>13</v>
      </c>
      <c r="K52" s="23"/>
      <c r="L52" s="33" t="e">
        <f>E50/E52</f>
        <v>#REF!</v>
      </c>
      <c r="M52" s="1"/>
      <c r="N52" s="1"/>
      <c r="O52" s="3"/>
    </row>
    <row r="53" spans="1:15" ht="14.5" thickTop="1">
      <c r="B53" s="3"/>
      <c r="C53" s="8"/>
      <c r="D53" s="8"/>
      <c r="G53" s="8"/>
      <c r="H53" s="8"/>
      <c r="O53" s="16"/>
    </row>
    <row r="54" spans="1:15">
      <c r="A54" s="11" t="s">
        <v>1</v>
      </c>
      <c r="B54" s="3"/>
      <c r="C54" s="5"/>
      <c r="D54" s="5"/>
      <c r="E54" s="10"/>
      <c r="F54" s="26"/>
      <c r="G54" s="5"/>
      <c r="H54" s="5"/>
      <c r="I54" s="10"/>
      <c r="J54" s="26"/>
      <c r="K54" s="26"/>
      <c r="L54" s="4"/>
      <c r="M54" s="4"/>
      <c r="N54" s="4"/>
    </row>
    <row r="55" spans="1:15">
      <c r="A55" s="11" t="s">
        <v>2</v>
      </c>
      <c r="B55" s="11"/>
      <c r="C55" s="7"/>
      <c r="D55" s="7"/>
      <c r="E55" s="3"/>
      <c r="F55" s="25"/>
      <c r="G55" s="7"/>
      <c r="H55" s="7"/>
      <c r="I55" s="3"/>
      <c r="J55" s="25"/>
      <c r="K55" s="25"/>
      <c r="L55" s="5"/>
      <c r="M55" s="5"/>
      <c r="N55" s="5"/>
    </row>
    <row r="56" spans="1:15">
      <c r="A56" s="11" t="s">
        <v>3</v>
      </c>
      <c r="B56" s="11"/>
      <c r="C56" s="7"/>
      <c r="D56" s="7"/>
      <c r="E56" s="3"/>
      <c r="F56" s="25"/>
      <c r="G56" s="7"/>
      <c r="H56" s="7"/>
      <c r="I56" s="3"/>
      <c r="J56" s="25"/>
      <c r="K56" s="25"/>
      <c r="L56" s="5"/>
      <c r="M56" s="5"/>
      <c r="N56" s="5"/>
    </row>
    <row r="57" spans="1:15">
      <c r="A57" s="11" t="s">
        <v>4</v>
      </c>
      <c r="B57" s="11"/>
      <c r="C57" s="7"/>
      <c r="D57" s="7"/>
      <c r="E57" s="3"/>
      <c r="F57" s="25"/>
      <c r="G57" s="7"/>
      <c r="H57" s="7"/>
      <c r="I57" s="3"/>
      <c r="J57" s="25"/>
      <c r="K57" s="25"/>
      <c r="L57" s="5"/>
      <c r="M57" s="5"/>
      <c r="N57" s="5"/>
    </row>
    <row r="58" spans="1:15">
      <c r="A58" s="11" t="s">
        <v>5</v>
      </c>
      <c r="B58" s="11"/>
      <c r="C58" s="7"/>
      <c r="D58" s="7"/>
      <c r="E58" s="3"/>
      <c r="F58" s="25"/>
      <c r="G58" s="7"/>
      <c r="H58" s="7"/>
      <c r="I58" s="3"/>
      <c r="J58" s="25"/>
      <c r="K58" s="25"/>
      <c r="L58" s="5"/>
      <c r="M58" s="5"/>
      <c r="N58" s="5"/>
    </row>
    <row r="59" spans="1:15">
      <c r="A59" s="11" t="s">
        <v>6</v>
      </c>
      <c r="B59" s="11"/>
      <c r="C59" s="7"/>
      <c r="D59" s="7"/>
      <c r="E59" s="3"/>
      <c r="F59" s="25"/>
      <c r="G59" s="7"/>
      <c r="H59" s="7"/>
      <c r="I59" s="3"/>
      <c r="J59" s="25"/>
      <c r="K59" s="25"/>
      <c r="L59" s="5"/>
      <c r="M59" s="5"/>
      <c r="N59" s="5"/>
    </row>
    <row r="60" spans="1:15" ht="17.25" customHeight="1">
      <c r="A60" s="374" t="s">
        <v>7</v>
      </c>
      <c r="B60" s="374"/>
      <c r="C60" s="374"/>
      <c r="D60" s="374"/>
      <c r="E60" s="374"/>
      <c r="F60" s="374"/>
      <c r="G60" s="374"/>
      <c r="H60" s="374"/>
      <c r="I60" s="374"/>
      <c r="J60" s="374"/>
      <c r="K60" s="374"/>
      <c r="L60" s="374"/>
      <c r="M60" s="374"/>
      <c r="N60" s="374"/>
      <c r="O60" s="374"/>
    </row>
    <row r="61" spans="1:15">
      <c r="A61" s="11" t="s">
        <v>19</v>
      </c>
      <c r="B61" s="3"/>
      <c r="C61" s="5"/>
      <c r="D61" s="5"/>
      <c r="E61" s="10"/>
      <c r="F61" s="26"/>
      <c r="G61" s="5"/>
      <c r="H61" s="5"/>
      <c r="I61" s="10"/>
      <c r="J61" s="26"/>
      <c r="K61" s="26"/>
      <c r="L61" s="4"/>
      <c r="M61" s="4"/>
      <c r="N61" s="4"/>
    </row>
    <row r="62" spans="1:15">
      <c r="A62" s="11"/>
      <c r="O62" s="2"/>
    </row>
    <row r="63" spans="1:15">
      <c r="A63" s="3" t="s">
        <v>20</v>
      </c>
      <c r="B63" s="1" t="s">
        <v>21</v>
      </c>
    </row>
    <row r="64" spans="1:15">
      <c r="B64" s="1" t="s">
        <v>22</v>
      </c>
    </row>
    <row r="65" spans="2:2">
      <c r="B65" s="1" t="s">
        <v>23</v>
      </c>
    </row>
  </sheetData>
  <protectedRanges>
    <protectedRange sqref="C52:D52 G52:H52" name="Range9"/>
    <protectedRange sqref="C48:D48 G48:H48" name="Range8"/>
    <protectedRange sqref="E45 I45" name="Range7"/>
    <protectedRange sqref="C2:D6 G2:H2 C11:D11 G11:H11 C16:D16 G16:H16 C21:D21 G21:H21 C26:D26 G26:H26 C31:D31 G31:H31 C36:D36 G36:H36 C41:D41 G41:H41 G4:H6 H3" name="Range1"/>
    <protectedRange sqref="M3:N4" name="Range2"/>
    <protectedRange sqref="C9:M10 L19:M21 L24:M26 L29:M31 L11:M11 L34:M36 L39:M41 L44:M44 C14:M15 C19:K20 C24:K25 C29:K30 C34:J35 C39:J40 C44:J44 L18:Q18 L23:Q23 L28:Q28 U8:V10 L33:P33 L38:Q38 L43:Q43" name="Range4"/>
    <protectedRange sqref="E48 I48" name="Range5"/>
    <protectedRange sqref="E52 I52" name="Range6"/>
  </protectedRanges>
  <mergeCells count="33">
    <mergeCell ref="L12:M12"/>
    <mergeCell ref="A2:B2"/>
    <mergeCell ref="A3:B3"/>
    <mergeCell ref="A4:B4"/>
    <mergeCell ref="A5:B5"/>
    <mergeCell ref="C5:D5"/>
    <mergeCell ref="G5:H5"/>
    <mergeCell ref="C6:F6"/>
    <mergeCell ref="G6:J6"/>
    <mergeCell ref="L7:M7"/>
    <mergeCell ref="C11:F11"/>
    <mergeCell ref="G11:J11"/>
    <mergeCell ref="L32:M32"/>
    <mergeCell ref="C16:F16"/>
    <mergeCell ref="G16:J16"/>
    <mergeCell ref="L17:M17"/>
    <mergeCell ref="C21:F21"/>
    <mergeCell ref="G21:J21"/>
    <mergeCell ref="L22:M22"/>
    <mergeCell ref="C26:F26"/>
    <mergeCell ref="G26:J26"/>
    <mergeCell ref="L27:M27"/>
    <mergeCell ref="C31:F31"/>
    <mergeCell ref="G31:J31"/>
    <mergeCell ref="A45:B45"/>
    <mergeCell ref="E50:L50"/>
    <mergeCell ref="A60:O60"/>
    <mergeCell ref="C36:F36"/>
    <mergeCell ref="G36:J36"/>
    <mergeCell ref="L37:M37"/>
    <mergeCell ref="C41:F41"/>
    <mergeCell ref="G41:J41"/>
    <mergeCell ref="L42:M42"/>
  </mergeCells>
  <phoneticPr fontId="15"/>
  <dataValidations count="2">
    <dataValidation type="list" allowBlank="1" showInputMessage="1" showErrorMessage="1" sqref="L9:Q9 L19:Q20 L14:R15 L24:Q25 L29:Q30 L34:P35 L39:Q40" xr:uid="{8273A98F-F95E-45E1-BC06-7D108CA9CBCB}">
      <formula1>"〇"</formula1>
    </dataValidation>
    <dataValidation type="list" allowBlank="1" showInputMessage="1" showErrorMessage="1" sqref="D4 H4 C48:D48 C52:D52 G48:H48 G52:H52" xr:uid="{FF5D0D92-FC6B-4C24-9A72-64F62AC3CCCF}">
      <formula1>#REF!</formula1>
    </dataValidation>
  </dataValidations>
  <pageMargins left="0.45" right="0.45" top="0.75" bottom="0.75" header="0.3" footer="0.3"/>
  <pageSetup paperSize="9" scale="48" fitToHeight="0" orientation="portrait" r:id="rId1"/>
  <headerFooter>
    <oddHeader xml:space="preserve">&amp;CAPO産業人材育成支援事業
精算計算シート&amp;R&amp;D
</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481f8e-4c3b-4a68-970c-c5ed5f98154f">
      <Terms xmlns="http://schemas.microsoft.com/office/infopath/2007/PartnerControls"/>
    </lcf76f155ced4ddcb4097134ff3c332f>
    <TaxCatchAll xmlns="cb46a758-3bd5-4e59-90a6-36239f4cb0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2BC8E0B7FCAB34DA346B6C1C14FD1AE" ma:contentTypeVersion="13" ma:contentTypeDescription="新しいドキュメントを作成します。" ma:contentTypeScope="" ma:versionID="43e24ac64d9b2e4547c36bb5a4d26b06">
  <xsd:schema xmlns:xsd="http://www.w3.org/2001/XMLSchema" xmlns:xs="http://www.w3.org/2001/XMLSchema" xmlns:p="http://schemas.microsoft.com/office/2006/metadata/properties" xmlns:ns2="53481f8e-4c3b-4a68-970c-c5ed5f98154f" xmlns:ns3="cb46a758-3bd5-4e59-90a6-36239f4cb07d" targetNamespace="http://schemas.microsoft.com/office/2006/metadata/properties" ma:root="true" ma:fieldsID="585950b95fd79b51c340e82eab90ad6e" ns2:_="" ns3:_="">
    <xsd:import namespace="53481f8e-4c3b-4a68-970c-c5ed5f98154f"/>
    <xsd:import namespace="cb46a758-3bd5-4e59-90a6-36239f4cb07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1f8e-4c3b-4a68-970c-c5ed5f98154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61e35f1e-73b0-43d5-8a24-96d6a2bbc6f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46a758-3bd5-4e59-90a6-36239f4cb07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c5392cc-7eae-4344-b4f6-f371a53f3673}" ma:internalName="TaxCatchAll" ma:showField="CatchAllData" ma:web="cb46a758-3bd5-4e59-90a6-36239f4cb0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916906-3951-406E-9001-DF304EC18B4D}">
  <ds:schemaRefs>
    <ds:schemaRef ds:uri="cb46a758-3bd5-4e59-90a6-36239f4cb07d"/>
    <ds:schemaRef ds:uri="http://schemas.microsoft.com/office/2006/documentManagement/types"/>
    <ds:schemaRef ds:uri="http://purl.org/dc/terms/"/>
    <ds:schemaRef ds:uri="53481f8e-4c3b-4a68-970c-c5ed5f98154f"/>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3A183BE-D2CD-4A97-BEA4-57D602CC0601}">
  <ds:schemaRefs>
    <ds:schemaRef ds:uri="http://schemas.microsoft.com/sharepoint/v3/contenttype/forms"/>
  </ds:schemaRefs>
</ds:datastoreItem>
</file>

<file path=customXml/itemProps3.xml><?xml version="1.0" encoding="utf-8"?>
<ds:datastoreItem xmlns:ds="http://schemas.openxmlformats.org/officeDocument/2006/customXml" ds:itemID="{100BF8DC-A5F5-49E9-B586-0FBF4D696F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1f8e-4c3b-4a68-970c-c5ed5f98154f"/>
    <ds:schemaRef ds:uri="cb46a758-3bd5-4e59-90a6-36239f4cb0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経費計算書</vt:lpstr>
      <vt:lpstr>経費計算書_記載例</vt:lpstr>
      <vt:lpstr>交付申請書転記</vt:lpstr>
      <vt:lpstr>支出実績報告書</vt:lpstr>
      <vt:lpstr>GS記入例</vt:lpstr>
      <vt:lpstr>計算書 Old</vt:lpstr>
      <vt:lpstr>実績報告 Old</vt:lpstr>
      <vt:lpstr>経費計算書!Print_Area</vt:lpstr>
      <vt:lpstr>経費計算書_記載例!Print_Area</vt:lpstr>
      <vt:lpstr>'計算書 Old'!Print_Area</vt:lpstr>
      <vt:lpstr>支出実績報告書!Print_Area</vt:lpstr>
      <vt:lpstr>'実績報告 Old'!Print_Area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Yura Nakajima</dc:creator>
  <cp:keywords/>
  <dc:description/>
  <cp:lastModifiedBy>松村 莉沙_MATSUMURA Risa</cp:lastModifiedBy>
  <cp:revision/>
  <cp:lastPrinted>2025-06-18T01:35:09Z</cp:lastPrinted>
  <dcterms:created xsi:type="dcterms:W3CDTF">2018-03-13T07:08:30Z</dcterms:created>
  <dcterms:modified xsi:type="dcterms:W3CDTF">2025-06-30T11:45:50Z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0x01010072BC8E0B7FCAB34DA346B6C1C14FD1AE</vt:lpwstr>
  </property>
  <property fmtid="{D5CDD505-2E9C-101B-9397-08002B2CF9AE}" pid="3" name="MediaServiceImageTags">
    <vt:lpwstr/>
  </property>
</Properties>
</file>